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9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HAENN\OneDrive - Colas\PC_2\COMPTAGE\COMPTAGE 2019\Fontaine\"/>
    </mc:Choice>
  </mc:AlternateContent>
  <bookViews>
    <workbookView xWindow="240" yWindow="108" windowWidth="9132" windowHeight="4200"/>
  </bookViews>
  <sheets>
    <sheet name="P.Garde" sheetId="29" r:id="rId1"/>
    <sheet name="Synthese" sheetId="1" r:id="rId2"/>
    <sheet name="Synthese debit" sheetId="30" r:id="rId3"/>
    <sheet name="DebitVL sens 1" sheetId="2" r:id="rId4"/>
    <sheet name="VITESSEVL sens 1 " sheetId="16" r:id="rId5"/>
    <sheet name="DebitPL sens 1" sheetId="17" r:id="rId6"/>
    <sheet name="VITESSEPL sens 1 " sheetId="18" r:id="rId7"/>
    <sheet name="Debit UVP sens 1" sheetId="28" r:id="rId8"/>
    <sheet name="DebitTV sens 1" sheetId="19" r:id="rId9"/>
    <sheet name="VITESSETV Sens 1" sheetId="20" r:id="rId10"/>
    <sheet name="Vitesse Journalière" sheetId="31" r:id="rId11"/>
  </sheets>
  <externalReferences>
    <externalReference r:id="rId12"/>
  </externalReferences>
  <definedNames>
    <definedName name="_dim1">#REF!</definedName>
    <definedName name="dim" localSheetId="7">'Debit UVP sens 1'!$I$39</definedName>
    <definedName name="dim" localSheetId="5">'DebitPL sens 1'!$I$39</definedName>
    <definedName name="dim" localSheetId="2">#REF!</definedName>
    <definedName name="dim" localSheetId="10">#REF!</definedName>
    <definedName name="dim" localSheetId="6">'VITESSEPL sens 1 '!#REF!</definedName>
    <definedName name="dim" localSheetId="9">'VITESSETV Sens 1'!#REF!</definedName>
    <definedName name="dim" localSheetId="4">'VITESSEVL sens 1 '!#REF!</definedName>
    <definedName name="dim">'DebitVL sens 1'!$I$39</definedName>
    <definedName name="hmax" localSheetId="7">'Debit UVP sens 1'!$C$36</definedName>
    <definedName name="hmax" localSheetId="5">'DebitPL sens 1'!$C$36</definedName>
    <definedName name="hmax" localSheetId="2">#REF!</definedName>
    <definedName name="hmax" localSheetId="10">#REF!</definedName>
    <definedName name="hmax" localSheetId="6">'VITESSEPL sens 1 '!#REF!</definedName>
    <definedName name="hmax" localSheetId="9">'VITESSETV Sens 1'!#REF!</definedName>
    <definedName name="hmax" localSheetId="4">'VITESSEVL sens 1 '!#REF!</definedName>
    <definedName name="hmax">'DebitVL sens 1'!$C$36</definedName>
    <definedName name="jeu" localSheetId="7">'Debit UVP sens 1'!$F$39</definedName>
    <definedName name="jeu" localSheetId="5">'DebitPL sens 1'!$F$39</definedName>
    <definedName name="jeu" localSheetId="2">#REF!</definedName>
    <definedName name="jeu" localSheetId="10">#REF!</definedName>
    <definedName name="jeu" localSheetId="6">'VITESSEPL sens 1 '!#REF!</definedName>
    <definedName name="jeu" localSheetId="9">'VITESSETV Sens 1'!#REF!</definedName>
    <definedName name="jeu" localSheetId="4">'VITESSEVL sens 1 '!#REF!</definedName>
    <definedName name="jeu">'DebitVL sens 1'!$F$39</definedName>
    <definedName name="jmax" localSheetId="7">'Debit UVP sens 1'!$V$3</definedName>
    <definedName name="jmax" localSheetId="5">'DebitPL sens 1'!$V$3</definedName>
    <definedName name="jmax" localSheetId="2">#REF!</definedName>
    <definedName name="jmax" localSheetId="10">#REF!</definedName>
    <definedName name="jmax" localSheetId="6">'VITESSEPL sens 1 '!$V$3</definedName>
    <definedName name="jmax" localSheetId="9">'VITESSETV Sens 1'!$V$3</definedName>
    <definedName name="jmax" localSheetId="4">'VITESSEVL sens 1 '!$V$3</definedName>
    <definedName name="jmax">'DebitVL sens 1'!$V$3</definedName>
    <definedName name="jmin" localSheetId="7">'Debit UVP sens 1'!$W$3</definedName>
    <definedName name="jmin" localSheetId="5">'DebitPL sens 1'!$W$3</definedName>
    <definedName name="jmin" localSheetId="2">#REF!</definedName>
    <definedName name="jmin" localSheetId="10">#REF!</definedName>
    <definedName name="jmin" localSheetId="6">'VITESSEPL sens 1 '!$W$3</definedName>
    <definedName name="jmin" localSheetId="9">'VITESSETV Sens 1'!$W$3</definedName>
    <definedName name="jmin" localSheetId="4">'VITESSEVL sens 1 '!$W$3</definedName>
    <definedName name="jmin">'DebitVL sens 1'!$W$3</definedName>
    <definedName name="Jour" localSheetId="2">'Synthese debit'!$A$12:$A$27</definedName>
    <definedName name="jour">'Synthese debit'!$B$52:$B$57</definedName>
    <definedName name="Jour1" localSheetId="2">'Synthese debit'!$B$12:$B$27</definedName>
    <definedName name="Jour1">'Synthese debit'!#REF!</definedName>
    <definedName name="Jour2" localSheetId="2">'Synthese debit'!$E$12:$E$27</definedName>
    <definedName name="jour2">'Synthese debit'!$C$53:$E$58</definedName>
    <definedName name="Jour3" localSheetId="2">'Synthese debit'!$H$12:$H$27</definedName>
    <definedName name="Jour4" localSheetId="2">'Synthese debit'!$K$12:$K$27</definedName>
    <definedName name="Jour5" localSheetId="2">'Synthese debit'!$N$12:$N$27</definedName>
    <definedName name="Jour6" localSheetId="2">'Synthese debit'!$Q$12:$Q$27</definedName>
    <definedName name="Jour7" localSheetId="2">'Synthese debit'!$T$12:$T$27</definedName>
    <definedName name="JourMoy" localSheetId="2">'Synthese debit'!$Z$30:$Z$53,'Synthese debit'!$Z$56:$Z$95</definedName>
    <definedName name="JourMoy">'Synthese debit'!#REF!</definedName>
    <definedName name="JourMoyPL" localSheetId="2">'Synthese debit'!$AA$12:$AA$27</definedName>
    <definedName name="JourMoyPL">'Synthese debit'!#REF!</definedName>
    <definedName name="JourPL1" localSheetId="2">'Synthese debit'!$C$12:$C$27</definedName>
    <definedName name="JourPL1">'Synthese debit'!#REF!</definedName>
    <definedName name="JourPL2" localSheetId="2">'Synthese debit'!$F$12:$F$27</definedName>
    <definedName name="JourPL2">'Synthese debit'!#REF!</definedName>
    <definedName name="JourPL3" localSheetId="2">'Synthese debit'!$I$12:$I$27</definedName>
    <definedName name="JourPl3">'Synthese debit'!#REF!</definedName>
    <definedName name="JourPL4" localSheetId="2">'Synthese debit'!$L$12:$L$27</definedName>
    <definedName name="JourPL4">'Synthese debit'!#REF!</definedName>
    <definedName name="JourPL5" localSheetId="2">'Synthese debit'!$O$12:$O$27</definedName>
    <definedName name="JourPL5">'Synthese debit'!#REF!</definedName>
    <definedName name="JourPL6" localSheetId="2">'Synthese debit'!$R$12:$R$27</definedName>
    <definedName name="JourPL6">'Synthese debit'!#REF!</definedName>
    <definedName name="JourPL7" localSheetId="2">'Synthese debit'!$U$12:$U$27</definedName>
    <definedName name="JourPL7">'Synthese debit'!#REF!</definedName>
    <definedName name="JourTot" localSheetId="2">'Synthese debit'!$W$12:$W$27</definedName>
    <definedName name="JourTot">'Synthese debit'!#REF!</definedName>
    <definedName name="JourTotPL" localSheetId="2">'Synthese debit'!$X$12:$X$27</definedName>
    <definedName name="JourTotPL">'Synthese debit'!#REF!</definedName>
    <definedName name="JourTotVL">'Synthese debit'!#REF!</definedName>
    <definedName name="JourVL1" localSheetId="2">'Synthese debit'!$B$12:$B$27</definedName>
    <definedName name="JourVL1">'Synthese debit'!#REF!</definedName>
    <definedName name="JourVL2">'Synthese debit'!#REF!</definedName>
    <definedName name="JourVL3">'Synthese debit'!#REF!</definedName>
    <definedName name="JourVL4">'Synthese debit'!#REF!</definedName>
    <definedName name="JourVL5">'Synthese debit'!#REF!</definedName>
    <definedName name="JourVL6">'Synthese debit'!#REF!</definedName>
    <definedName name="JourVL7">'Synthese debit'!#REF!</definedName>
    <definedName name="JpurPL2">'Synthese debit'!#REF!</definedName>
    <definedName name="lun" localSheetId="7">'Debit UVP sens 1'!$C$39</definedName>
    <definedName name="lun" localSheetId="5">'DebitPL sens 1'!$C$39</definedName>
    <definedName name="lun" localSheetId="2">#REF!</definedName>
    <definedName name="lun" localSheetId="10">#REF!</definedName>
    <definedName name="lun" localSheetId="6">'VITESSEPL sens 1 '!#REF!</definedName>
    <definedName name="lun" localSheetId="9">'VITESSETV Sens 1'!#REF!</definedName>
    <definedName name="lun" localSheetId="4">'VITESSEVL sens 1 '!#REF!</definedName>
    <definedName name="lun">'DebitVL sens 1'!$C$39</definedName>
    <definedName name="mar" localSheetId="7">'Debit UVP sens 1'!$D$39</definedName>
    <definedName name="mar" localSheetId="5">'DebitPL sens 1'!$D$39</definedName>
    <definedName name="mar" localSheetId="2">#REF!</definedName>
    <definedName name="mar" localSheetId="10">#REF!</definedName>
    <definedName name="mar" localSheetId="6">'VITESSEPL sens 1 '!#REF!</definedName>
    <definedName name="mar" localSheetId="9">'VITESSETV Sens 1'!#REF!</definedName>
    <definedName name="mar" localSheetId="4">'VITESSEVL sens 1 '!#REF!</definedName>
    <definedName name="mar">'DebitVL sens 1'!$D$39</definedName>
    <definedName name="mer" localSheetId="7">'Debit UVP sens 1'!$E$39</definedName>
    <definedName name="mer" localSheetId="5">'DebitPL sens 1'!$E$39</definedName>
    <definedName name="mer" localSheetId="2">#REF!</definedName>
    <definedName name="mer" localSheetId="10">#REF!</definedName>
    <definedName name="mer" localSheetId="6">'VITESSEPL sens 1 '!#REF!</definedName>
    <definedName name="mer" localSheetId="9">'VITESSETV Sens 1'!#REF!</definedName>
    <definedName name="mer" localSheetId="4">'VITESSEVL sens 1 '!#REF!</definedName>
    <definedName name="mer">'DebitVL sens 1'!$E$39</definedName>
    <definedName name="Nuit" localSheetId="2">'Synthese debit'!$A$6:$A$11,'Synthese debit'!$A$28:$A$29</definedName>
    <definedName name="Nuit">'Synthese debit'!$A$6:$A$29</definedName>
    <definedName name="Nuit1" localSheetId="2">'Synthese debit'!$B$6:$B$11,'Synthese debit'!$B$28:$B$29</definedName>
    <definedName name="Nuit1">'Synthese debit'!#REF!</definedName>
    <definedName name="Nuit1_PL1" localSheetId="10">'Vitesse Journalière'!$C$6,'Vitesse Journalière'!$C$8,'Vitesse Journalière'!$C$10,'Vitesse Journalière'!$C$12,'Vitesse Journalière'!$C$14,'Vitesse Journalière'!$C$16,'Vitesse Journalière'!$C$50,'Vitesse Journalière'!$C$52</definedName>
    <definedName name="Nuit1_PL10" localSheetId="10">'Vitesse Journalière'!$L$6,'Vitesse Journalière'!$L$8,'Vitesse Journalière'!$L$10,'Vitesse Journalière'!$L$12,'Vitesse Journalière'!$L$14,'Vitesse Journalière'!$L$16,'Vitesse Journalière'!$L$50,'Vitesse Journalière'!$L$52</definedName>
    <definedName name="Nuit1_PL11" localSheetId="10">'Vitesse Journalière'!$M$6,'Vitesse Journalière'!$M$8,'Vitesse Journalière'!$M$10,'Vitesse Journalière'!$M$12,'Vitesse Journalière'!$M$14,'Vitesse Journalière'!$M$16,'Vitesse Journalière'!$M$50,'Vitesse Journalière'!$M$52</definedName>
    <definedName name="Nuit1_PL12" localSheetId="10">'Vitesse Journalière'!$N$6,'Vitesse Journalière'!$N$8,'Vitesse Journalière'!$N$10,'Vitesse Journalière'!$N$12,'Vitesse Journalière'!$N$14,'Vitesse Journalière'!$N$16,'Vitesse Journalière'!$N$50,'Vitesse Journalière'!$N$52</definedName>
    <definedName name="Nuit1_PL2" localSheetId="10">'Vitesse Journalière'!$D$6,'Vitesse Journalière'!$D$8,'Vitesse Journalière'!$D$10,'Vitesse Journalière'!$D$12,'Vitesse Journalière'!$D$14,'Vitesse Journalière'!$D$16,'Vitesse Journalière'!$D$50,'Vitesse Journalière'!$D$52</definedName>
    <definedName name="Nuit1_PL3" localSheetId="10">'Vitesse Journalière'!$E$6,'Vitesse Journalière'!$E$8,'Vitesse Journalière'!$E$10,'Vitesse Journalière'!$E$12,'Vitesse Journalière'!$E$14,'Vitesse Journalière'!$E$16,'Vitesse Journalière'!$E$50,'Vitesse Journalière'!$E$52</definedName>
    <definedName name="Nuit1_PL4" localSheetId="10">'Vitesse Journalière'!$F$6,'Vitesse Journalière'!$F$8,'Vitesse Journalière'!$F$10,'Vitesse Journalière'!$F$12,'Vitesse Journalière'!$F$14,'Vitesse Journalière'!$F$16,'Vitesse Journalière'!$F$50,'Vitesse Journalière'!$F$52</definedName>
    <definedName name="Nuit1_PL5" localSheetId="10">'Vitesse Journalière'!$G$6,'Vitesse Journalière'!$G$8,'Vitesse Journalière'!$G$10,'Vitesse Journalière'!$G$12,'Vitesse Journalière'!$G$14,'Vitesse Journalière'!$G$16,'Vitesse Journalière'!$G$50,'Vitesse Journalière'!$G$52</definedName>
    <definedName name="Nuit1_PL6" localSheetId="10">'Vitesse Journalière'!$H$6,'Vitesse Journalière'!$H$8,'Vitesse Journalière'!$H$10,'Vitesse Journalière'!$H$12,'Vitesse Journalière'!$H$14,'Vitesse Journalière'!$H$16,'Vitesse Journalière'!$H$50,'Vitesse Journalière'!$H$52</definedName>
    <definedName name="Nuit1_PL7" localSheetId="10">'Vitesse Journalière'!$I$6,'Vitesse Journalière'!$I$8,'Vitesse Journalière'!$I$10,'Vitesse Journalière'!$I$12,'Vitesse Journalière'!$I$14,'Vitesse Journalière'!$I$16,'Vitesse Journalière'!$I$50,'Vitesse Journalière'!$I$52</definedName>
    <definedName name="Nuit1_PL8" localSheetId="10">'Vitesse Journalière'!$J$6,'Vitesse Journalière'!$J$8,'Vitesse Journalière'!$J$10,'Vitesse Journalière'!$J$12,'Vitesse Journalière'!$J$14,'Vitesse Journalière'!$J$16,'Vitesse Journalière'!$J$50,'Vitesse Journalière'!$J$52</definedName>
    <definedName name="Nuit1_PL9" localSheetId="10">'Vitesse Journalière'!$K$6,'Vitesse Journalière'!$K$8,'Vitesse Journalière'!$K$10,'Vitesse Journalière'!$K$12,'Vitesse Journalière'!$K$14,'Vitesse Journalière'!$K$16,'Vitesse Journalière'!$K$50,'Vitesse Journalière'!$K$52</definedName>
    <definedName name="NUIT1_VL1" localSheetId="10">'Vitesse Journalière'!$C$5,'Vitesse Journalière'!$C$7,'Vitesse Journalière'!$C$9,'Vitesse Journalière'!$C$11,'Vitesse Journalière'!$C$13,'Vitesse Journalière'!$C$15,'Vitesse Journalière'!$C$49,'Vitesse Journalière'!$C$51</definedName>
    <definedName name="NUIT1_VL10" localSheetId="10">'Vitesse Journalière'!$L$5,'Vitesse Journalière'!$L$7,'Vitesse Journalière'!$L$9,'Vitesse Journalière'!$L$11,'Vitesse Journalière'!$L$13,'Vitesse Journalière'!$L$15,'Vitesse Journalière'!$L$49,'Vitesse Journalière'!$L$51</definedName>
    <definedName name="NUIT1_VL11" localSheetId="10">'Vitesse Journalière'!$M$5,'Vitesse Journalière'!$M$7,'Vitesse Journalière'!$M$9,'Vitesse Journalière'!$M$11,'Vitesse Journalière'!$M$13,'Vitesse Journalière'!$M$15,'Vitesse Journalière'!$M$49,'Vitesse Journalière'!$M$51</definedName>
    <definedName name="NUIT1_VL12" localSheetId="10">'Vitesse Journalière'!$N$5,'Vitesse Journalière'!$N$7,'Vitesse Journalière'!$N$9,'Vitesse Journalière'!$N$11,'Vitesse Journalière'!$N$13,'Vitesse Journalière'!$N$15,'Vitesse Journalière'!$N$49,'Vitesse Journalière'!$N$51</definedName>
    <definedName name="NUIT1_VL2" localSheetId="10">'Vitesse Journalière'!$D$5,'Vitesse Journalière'!$D$7,'Vitesse Journalière'!$D$9,'Vitesse Journalière'!$D$11,'Vitesse Journalière'!$D$13,'Vitesse Journalière'!$D$15,'Vitesse Journalière'!$D$49,'Vitesse Journalière'!$D$51</definedName>
    <definedName name="NUIT1_VL3" localSheetId="10">'Vitesse Journalière'!$E$5,'Vitesse Journalière'!$E$7,'Vitesse Journalière'!$E$9,'Vitesse Journalière'!$E$11,'Vitesse Journalière'!$E$13,'Vitesse Journalière'!$E$15,'Vitesse Journalière'!$E$49,'Vitesse Journalière'!$E$51</definedName>
    <definedName name="NUIT1_VL4" localSheetId="10">'Vitesse Journalière'!$F$5,'Vitesse Journalière'!$F$7,'Vitesse Journalière'!$F$9,'Vitesse Journalière'!$F$11,'Vitesse Journalière'!$F$13,'Vitesse Journalière'!$F$15,'Vitesse Journalière'!$F$49,'Vitesse Journalière'!$F$51</definedName>
    <definedName name="NUIT1_VL5" localSheetId="10">'Vitesse Journalière'!$G$5,'Vitesse Journalière'!$G$7,'Vitesse Journalière'!$G$9,'Vitesse Journalière'!$G$11,'Vitesse Journalière'!$G$13,'Vitesse Journalière'!$G$15,'Vitesse Journalière'!$G$49,'Vitesse Journalière'!$G$51</definedName>
    <definedName name="NUIT1_VL6" localSheetId="10">'Vitesse Journalière'!$H$5,'Vitesse Journalière'!$H$7,'Vitesse Journalière'!$H$9,'Vitesse Journalière'!$H$11,'Vitesse Journalière'!$H$13,'Vitesse Journalière'!$H$15,'Vitesse Journalière'!$H$49,'Vitesse Journalière'!$H$51</definedName>
    <definedName name="NUIT1_VL7" localSheetId="10">'Vitesse Journalière'!$I$5,'Vitesse Journalière'!$I$7,'Vitesse Journalière'!$I$9,'Vitesse Journalière'!$I$11,'Vitesse Journalière'!$I$13,'Vitesse Journalière'!$I$15,'Vitesse Journalière'!$I$49,'Vitesse Journalière'!$I$51</definedName>
    <definedName name="NUIT1_VL8" localSheetId="10">'Vitesse Journalière'!$J$5,'Vitesse Journalière'!$J$7,'Vitesse Journalière'!$J$9,'Vitesse Journalière'!$J$11,'Vitesse Journalière'!$J$13,'Vitesse Journalière'!$J$15,'Vitesse Journalière'!$J$49,'Vitesse Journalière'!$J$51</definedName>
    <definedName name="NUIT1_VL9" localSheetId="10">'Vitesse Journalière'!$K$5,'Vitesse Journalière'!$K$7,'Vitesse Journalière'!$K$9,'Vitesse Journalière'!$K$11,'Vitesse Journalière'!$K$13,'Vitesse Journalière'!$K$15,'Vitesse Journalière'!$K$49,'Vitesse Journalière'!$K$51</definedName>
    <definedName name="Nuit2" localSheetId="2">'Synthese debit'!$E$6:$E$11,'Synthese debit'!$E$28:$E$29</definedName>
    <definedName name="Nuit2_PL1" localSheetId="10">'Vitesse Journalière'!$C$73,'Vitesse Journalière'!$C$75,'Vitesse Journalière'!$C$77,'Vitesse Journalière'!$C$79,'Vitesse Journalière'!$C$81,'Vitesse Journalière'!$C$83,'Vitesse Journalière'!$C$117,'Vitesse Journalière'!$C$119</definedName>
    <definedName name="Nuit2_PL10" localSheetId="10">'Vitesse Journalière'!$L$73,'Vitesse Journalière'!$L$75,'Vitesse Journalière'!$L$77,'Vitesse Journalière'!$L$79,'Vitesse Journalière'!$L$81,'Vitesse Journalière'!$L$83,'Vitesse Journalière'!$L$117,'Vitesse Journalière'!$L$119</definedName>
    <definedName name="Nuit2_PL11" localSheetId="10">'Vitesse Journalière'!$M$73,'Vitesse Journalière'!$M$75,'Vitesse Journalière'!$M$77,'Vitesse Journalière'!$M$79,'Vitesse Journalière'!$M$81,'Vitesse Journalière'!$M$83,'Vitesse Journalière'!$M$117,'Vitesse Journalière'!$M$119</definedName>
    <definedName name="Nuit2_PL12" localSheetId="10">'Vitesse Journalière'!$N$73,'Vitesse Journalière'!$N$75,'Vitesse Journalière'!$N$77,'Vitesse Journalière'!$N$79,'Vitesse Journalière'!$N$81,'Vitesse Journalière'!$N$83,'Vitesse Journalière'!$N$117,'Vitesse Journalière'!$N$119</definedName>
    <definedName name="Nuit2_PL2" localSheetId="10">'Vitesse Journalière'!$D$73,'Vitesse Journalière'!$D$75,'Vitesse Journalière'!$D$77,'Vitesse Journalière'!$D$79,'Vitesse Journalière'!$D$81,'Vitesse Journalière'!$D$83,'Vitesse Journalière'!$D$117,'Vitesse Journalière'!$D$119</definedName>
    <definedName name="Nuit2_PL3" localSheetId="10">'Vitesse Journalière'!$E$73,'Vitesse Journalière'!$E$75,'Vitesse Journalière'!$E$77,'Vitesse Journalière'!$E$79,'Vitesse Journalière'!$E$81,'Vitesse Journalière'!$E$83,'Vitesse Journalière'!$E$117,'Vitesse Journalière'!$E$119</definedName>
    <definedName name="Nuit2_PL4" localSheetId="10">'Vitesse Journalière'!$F$73,'Vitesse Journalière'!$F$75,'Vitesse Journalière'!$F$77,'Vitesse Journalière'!$F$79,'Vitesse Journalière'!$F$81,'Vitesse Journalière'!$F$83,'Vitesse Journalière'!$F$117,'Vitesse Journalière'!$F$119</definedName>
    <definedName name="Nuit2_PL5" localSheetId="10">'Vitesse Journalière'!$G$73,'Vitesse Journalière'!$G$75,'Vitesse Journalière'!$G$77,'Vitesse Journalière'!$G$79,'Vitesse Journalière'!$G$81,'Vitesse Journalière'!$G$83,'Vitesse Journalière'!$G$117,'Vitesse Journalière'!$G$119</definedName>
    <definedName name="Nuit2_PL6" localSheetId="10">'Vitesse Journalière'!$H$73,'Vitesse Journalière'!$H$75,'Vitesse Journalière'!$H$77,'Vitesse Journalière'!$H$79,'Vitesse Journalière'!$H$81,'Vitesse Journalière'!$H$83,'Vitesse Journalière'!$H$117,'Vitesse Journalière'!$H$119</definedName>
    <definedName name="Nuit2_PL7" localSheetId="10">'Vitesse Journalière'!$I$73,'Vitesse Journalière'!$I$75,'Vitesse Journalière'!$I$77,'Vitesse Journalière'!$I$79,'Vitesse Journalière'!$I$81,'Vitesse Journalière'!$I$83,'Vitesse Journalière'!$I$117,'Vitesse Journalière'!$I$119</definedName>
    <definedName name="Nuit2_PL8" localSheetId="10">'Vitesse Journalière'!$J$73,'Vitesse Journalière'!$J$75,'Vitesse Journalière'!$J$77,'Vitesse Journalière'!$J$79,'Vitesse Journalière'!$J$81,'Vitesse Journalière'!$J$83,'Vitesse Journalière'!$J$117,'Vitesse Journalière'!$J$119</definedName>
    <definedName name="Nuit2_PL9" localSheetId="10">'Vitesse Journalière'!$K$73,'Vitesse Journalière'!$K$75,'Vitesse Journalière'!$K$77,'Vitesse Journalière'!$K$79,'Vitesse Journalière'!$K$81,'Vitesse Journalière'!$K$83,'Vitesse Journalière'!$K$117,'Vitesse Journalière'!$K$119</definedName>
    <definedName name="NUIT2_VL1" localSheetId="10">'Vitesse Journalière'!$C$72,'Vitesse Journalière'!$C$74,'Vitesse Journalière'!$C$76,'Vitesse Journalière'!$C$78,'Vitesse Journalière'!$C$80,'Vitesse Journalière'!$C$82,'Vitesse Journalière'!$C$116,'Vitesse Journalière'!$C$118</definedName>
    <definedName name="NUIT2_VL10" localSheetId="10">'Vitesse Journalière'!$L$72,'Vitesse Journalière'!$L$74,'Vitesse Journalière'!$L$76,'Vitesse Journalière'!$L$78,'Vitesse Journalière'!$L$80,'Vitesse Journalière'!$L$82,'Vitesse Journalière'!$L$116,'Vitesse Journalière'!$L$118</definedName>
    <definedName name="NUIT2_VL11" localSheetId="10">'Vitesse Journalière'!$M$72,'Vitesse Journalière'!$M$74,'Vitesse Journalière'!$M$76,'Vitesse Journalière'!$M$78,'Vitesse Journalière'!$M$80,'Vitesse Journalière'!$M$82,'Vitesse Journalière'!$M$116,'Vitesse Journalière'!$M$118</definedName>
    <definedName name="NUIT2_VL12" localSheetId="10">'Vitesse Journalière'!$N$72,'Vitesse Journalière'!$N$74,'Vitesse Journalière'!$N$76,'Vitesse Journalière'!$N$78,'Vitesse Journalière'!$N$80,'Vitesse Journalière'!$N$82,'Vitesse Journalière'!$N$116,'Vitesse Journalière'!$N$118</definedName>
    <definedName name="NUIT2_VL2" localSheetId="10">'Vitesse Journalière'!$D$72,'Vitesse Journalière'!$D$74,'Vitesse Journalière'!$D$76,'Vitesse Journalière'!$D$78,'Vitesse Journalière'!$D$80,'Vitesse Journalière'!$D$82,'Vitesse Journalière'!$D$116,'Vitesse Journalière'!$D$118</definedName>
    <definedName name="NUIT2_VL3" localSheetId="10">'Vitesse Journalière'!$E$72,'Vitesse Journalière'!$E$74,'Vitesse Journalière'!$E$76,'Vitesse Journalière'!$E$78,'Vitesse Journalière'!$E$80,'Vitesse Journalière'!$E$82,'Vitesse Journalière'!$E$116,'Vitesse Journalière'!$E$118</definedName>
    <definedName name="NUIT2_VL4" localSheetId="10">'Vitesse Journalière'!$F$72,'Vitesse Journalière'!$F$74,'Vitesse Journalière'!$F$76,'Vitesse Journalière'!$F$78,'Vitesse Journalière'!$F$80,'Vitesse Journalière'!$F$82,'Vitesse Journalière'!$F$116,'Vitesse Journalière'!$F$118</definedName>
    <definedName name="NUIT2_VL5" localSheetId="10">'Vitesse Journalière'!$G$72,'Vitesse Journalière'!$G$74,'Vitesse Journalière'!$G$76,'Vitesse Journalière'!$G$78,'Vitesse Journalière'!$G$80,'Vitesse Journalière'!$G$82,'Vitesse Journalière'!$G$116,'Vitesse Journalière'!$G$118</definedName>
    <definedName name="NUIT2_VL6" localSheetId="10">'Vitesse Journalière'!$H$72,'Vitesse Journalière'!$H$74,'Vitesse Journalière'!$H$76,'Vitesse Journalière'!$H$78,'Vitesse Journalière'!$H$80,'Vitesse Journalière'!$H$82,'Vitesse Journalière'!$H$116,'Vitesse Journalière'!$H$118</definedName>
    <definedName name="NUIT2_VL7" localSheetId="10">'Vitesse Journalière'!$I$72,'Vitesse Journalière'!$I$74,'Vitesse Journalière'!$I$76,'Vitesse Journalière'!$I$78,'Vitesse Journalière'!$I$80,'Vitesse Journalière'!$I$82,'Vitesse Journalière'!$I$116,'Vitesse Journalière'!$I$118</definedName>
    <definedName name="NUIT2_VL8" localSheetId="10">'Vitesse Journalière'!$J$72,'Vitesse Journalière'!$J$74,'Vitesse Journalière'!$J$76,'Vitesse Journalière'!$J$78,'Vitesse Journalière'!$J$80,'Vitesse Journalière'!$J$82,'Vitesse Journalière'!$J$116,'Vitesse Journalière'!$J$118</definedName>
    <definedName name="NUIT2_VL9" localSheetId="10">'Vitesse Journalière'!$K$72,'Vitesse Journalière'!$K$74,'Vitesse Journalière'!$K$76,'Vitesse Journalière'!$K$78,'Vitesse Journalière'!$K$80,'Vitesse Journalière'!$K$82,'Vitesse Journalière'!$K$116,'Vitesse Journalière'!$K$118</definedName>
    <definedName name="Nuit3" localSheetId="2">'Synthese debit'!$H$6:$H$11,'Synthese debit'!$H$28:$H$29</definedName>
    <definedName name="Nuit3_PL1" localSheetId="10">'Vitesse Journalière'!$C$140,'Vitesse Journalière'!$C$142,'Vitesse Journalière'!$C$144,'Vitesse Journalière'!$C$146,'Vitesse Journalière'!$C$148,'Vitesse Journalière'!$C$150,'Vitesse Journalière'!$C$184,'Vitesse Journalière'!$C$186</definedName>
    <definedName name="Nuit3_PL10" localSheetId="10">'Vitesse Journalière'!$L$140,'Vitesse Journalière'!$L$142,'Vitesse Journalière'!$L$144,'Vitesse Journalière'!$L$146,'Vitesse Journalière'!$L$148,'Vitesse Journalière'!$L$150,'Vitesse Journalière'!$L$184,'Vitesse Journalière'!$L$186</definedName>
    <definedName name="Nuit3_PL11" localSheetId="10">'Vitesse Journalière'!$M$140,'Vitesse Journalière'!$M$142,'Vitesse Journalière'!$M$144,'Vitesse Journalière'!$M$146,'Vitesse Journalière'!$M$148,'Vitesse Journalière'!$M$150,'Vitesse Journalière'!$M$184,'Vitesse Journalière'!$M$186</definedName>
    <definedName name="Nuit3_PL12" localSheetId="10">'Vitesse Journalière'!$N$140,'Vitesse Journalière'!$N$142,'Vitesse Journalière'!$N$144,'Vitesse Journalière'!$N$146,'Vitesse Journalière'!$N$148,'Vitesse Journalière'!$N$150,'Vitesse Journalière'!$N$184,'Vitesse Journalière'!$N$186</definedName>
    <definedName name="Nuit3_PL2" localSheetId="10">'Vitesse Journalière'!$D$140,'Vitesse Journalière'!$D$142,'Vitesse Journalière'!$D$144,'Vitesse Journalière'!$D$146,'Vitesse Journalière'!$D$148,'Vitesse Journalière'!$D$150,'Vitesse Journalière'!$D$184,'Vitesse Journalière'!$D$186</definedName>
    <definedName name="Nuit3_PL3" localSheetId="10">'Vitesse Journalière'!$E$140,'Vitesse Journalière'!$E$142,'Vitesse Journalière'!$E$144,'Vitesse Journalière'!$E$146,'Vitesse Journalière'!$E$148,'Vitesse Journalière'!$E$150,'Vitesse Journalière'!$E$184,'Vitesse Journalière'!$E$186</definedName>
    <definedName name="Nuit3_PL4" localSheetId="10">'Vitesse Journalière'!$F$140,'Vitesse Journalière'!$F$142,'Vitesse Journalière'!$F$144,'Vitesse Journalière'!$F$146,'Vitesse Journalière'!$F$148,'Vitesse Journalière'!$F$150,'Vitesse Journalière'!$F$184,'Vitesse Journalière'!$F$186</definedName>
    <definedName name="Nuit3_PL5" localSheetId="10">'Vitesse Journalière'!$G$140,'Vitesse Journalière'!$G$142,'Vitesse Journalière'!$G$144,'Vitesse Journalière'!$G$146,'Vitesse Journalière'!$G$148,'Vitesse Journalière'!$G$150,'Vitesse Journalière'!$G$184,'Vitesse Journalière'!$G$186</definedName>
    <definedName name="Nuit3_PL6" localSheetId="10">'Vitesse Journalière'!$H$140,'Vitesse Journalière'!$H$142,'Vitesse Journalière'!$H$144,'Vitesse Journalière'!$H$146,'Vitesse Journalière'!$H$148,'Vitesse Journalière'!$H$150,'Vitesse Journalière'!$H$184,'Vitesse Journalière'!$H$186</definedName>
    <definedName name="Nuit3_PL7" localSheetId="10">'Vitesse Journalière'!$I$140,'Vitesse Journalière'!$I$142,'Vitesse Journalière'!$I$144,'Vitesse Journalière'!$I$146,'Vitesse Journalière'!$I$148,'Vitesse Journalière'!$I$150,'Vitesse Journalière'!$I$184,'Vitesse Journalière'!$I$186</definedName>
    <definedName name="Nuit3_PL8" localSheetId="10">'Vitesse Journalière'!$J$140,'Vitesse Journalière'!$J$142,'Vitesse Journalière'!$J$144,'Vitesse Journalière'!$J$146,'Vitesse Journalière'!$J$148,'Vitesse Journalière'!$J$150,'Vitesse Journalière'!$J$184,'Vitesse Journalière'!$J$186</definedName>
    <definedName name="Nuit3_PL9" localSheetId="10">'Vitesse Journalière'!$K$140,'Vitesse Journalière'!$K$142,'Vitesse Journalière'!$K$144,'Vitesse Journalière'!$K$146,'Vitesse Journalière'!$K$148,'Vitesse Journalière'!$K$150,'Vitesse Journalière'!$K$184,'Vitesse Journalière'!$K$186</definedName>
    <definedName name="NUIT3_VL1" localSheetId="10">'Vitesse Journalière'!$C$139,'Vitesse Journalière'!$C$141,'Vitesse Journalière'!$C$143,'Vitesse Journalière'!$C$145,'Vitesse Journalière'!$C$147,'Vitesse Journalière'!$C$149,'Vitesse Journalière'!$C$183,'Vitesse Journalière'!$C$185</definedName>
    <definedName name="NUIT3_VL10" localSheetId="10">'Vitesse Journalière'!$L$139,'Vitesse Journalière'!$L$141,'Vitesse Journalière'!$L$143,'Vitesse Journalière'!$L$145,'Vitesse Journalière'!$L$147,'Vitesse Journalière'!$L$149,'Vitesse Journalière'!$L$183,'Vitesse Journalière'!$L$185</definedName>
    <definedName name="NUIT3_VL11" localSheetId="10">'Vitesse Journalière'!$M$139,'Vitesse Journalière'!$M$141,'Vitesse Journalière'!$M$143,'Vitesse Journalière'!$M$145,'Vitesse Journalière'!$M$147,'Vitesse Journalière'!$M$149,'Vitesse Journalière'!$M$183,'Vitesse Journalière'!$M$185</definedName>
    <definedName name="NUIT3_VL12" localSheetId="10">'Vitesse Journalière'!$N$139,'Vitesse Journalière'!$N$141,'Vitesse Journalière'!$N$143,'Vitesse Journalière'!$N$145,'Vitesse Journalière'!$N$147,'Vitesse Journalière'!$N$149,'Vitesse Journalière'!$N$183,'Vitesse Journalière'!$N$185</definedName>
    <definedName name="NUIT3_VL2" localSheetId="10">'Vitesse Journalière'!$D$139,'Vitesse Journalière'!$D$141,'Vitesse Journalière'!$D$143,'Vitesse Journalière'!$D$145,'Vitesse Journalière'!$D$147,'Vitesse Journalière'!$D$149,'Vitesse Journalière'!$D$183,'Vitesse Journalière'!$D$185</definedName>
    <definedName name="NUIT3_VL3" localSheetId="10">'Vitesse Journalière'!$E$139,'Vitesse Journalière'!$E$141,'Vitesse Journalière'!$E$143,'Vitesse Journalière'!$E$145,'Vitesse Journalière'!$E$147,'Vitesse Journalière'!$E$149,'Vitesse Journalière'!$E$183,'Vitesse Journalière'!$E$185</definedName>
    <definedName name="NUIT3_VL4" localSheetId="10">'Vitesse Journalière'!$F$139,'Vitesse Journalière'!$F$141,'Vitesse Journalière'!$F$143,'Vitesse Journalière'!$F$145,'Vitesse Journalière'!$F$147,'Vitesse Journalière'!$F$149,'Vitesse Journalière'!$F$183,'Vitesse Journalière'!$F$185</definedName>
    <definedName name="NUIT3_VL5" localSheetId="10">'Vitesse Journalière'!$G$139,'Vitesse Journalière'!$G$141,'Vitesse Journalière'!$G$143,'Vitesse Journalière'!$G$145,'Vitesse Journalière'!$G$147,'Vitesse Journalière'!$G$149,'Vitesse Journalière'!$G$183,'Vitesse Journalière'!$G$185</definedName>
    <definedName name="NUIT3_VL6" localSheetId="10">'Vitesse Journalière'!$H$139,'Vitesse Journalière'!$H$141,'Vitesse Journalière'!$H$143,'Vitesse Journalière'!$H$145,'Vitesse Journalière'!$H$147,'Vitesse Journalière'!$H$149,'Vitesse Journalière'!$H$183,'Vitesse Journalière'!$H$185</definedName>
    <definedName name="NUIT3_VL7" localSheetId="10">'Vitesse Journalière'!$I$139,'Vitesse Journalière'!$I$141,'Vitesse Journalière'!$I$143,'Vitesse Journalière'!$I$145,'Vitesse Journalière'!$I$147,'Vitesse Journalière'!$I$149,'Vitesse Journalière'!$I$183,'Vitesse Journalière'!$I$185</definedName>
    <definedName name="NUIT3_VL8" localSheetId="10">'Vitesse Journalière'!$J$139,'Vitesse Journalière'!$J$141,'Vitesse Journalière'!$J$143,'Vitesse Journalière'!$J$145,'Vitesse Journalière'!$J$147,'Vitesse Journalière'!$J$149,'Vitesse Journalière'!$J$183,'Vitesse Journalière'!$J$185</definedName>
    <definedName name="NUIT3_VL9" localSheetId="10">'Vitesse Journalière'!$K$139,'Vitesse Journalière'!$K$141,'Vitesse Journalière'!$K$143,'Vitesse Journalière'!$K$145,'Vitesse Journalière'!$K$147,'Vitesse Journalière'!$K$149,'Vitesse Journalière'!$K$183,'Vitesse Journalière'!$K$185</definedName>
    <definedName name="Nuit4" localSheetId="2">'Synthese debit'!$K$6:$K$11,'Synthese debit'!$K$28:$K$29</definedName>
    <definedName name="Nuit4_PL1" localSheetId="10">'Vitesse Journalière'!$C$207,'Vitesse Journalière'!$C$209,'Vitesse Journalière'!$C$211,'Vitesse Journalière'!$C$213,'Vitesse Journalière'!$C$215,'Vitesse Journalière'!$C$217,'Vitesse Journalière'!$C$251,'Vitesse Journalière'!$C$253</definedName>
    <definedName name="Nuit4_PL10" localSheetId="10">'Vitesse Journalière'!$L$207,'Vitesse Journalière'!$L$209,'Vitesse Journalière'!$L$211,'Vitesse Journalière'!$L$213,'Vitesse Journalière'!$L$215,'Vitesse Journalière'!$L$217,'Vitesse Journalière'!$L$251,'Vitesse Journalière'!$L$253</definedName>
    <definedName name="Nuit4_PL11" localSheetId="10">'Vitesse Journalière'!$M$207,'Vitesse Journalière'!$M$209,'Vitesse Journalière'!$M$211,'Vitesse Journalière'!$M$213,'Vitesse Journalière'!$M$215,'Vitesse Journalière'!$M$217,'Vitesse Journalière'!$M$251,'Vitesse Journalière'!$M$253</definedName>
    <definedName name="Nuit4_PL12" localSheetId="10">'Vitesse Journalière'!$N$207,'Vitesse Journalière'!$N$209,'Vitesse Journalière'!$N$211,'Vitesse Journalière'!$N$213,'Vitesse Journalière'!$N$215,'Vitesse Journalière'!$N$217,'Vitesse Journalière'!$N$251,'Vitesse Journalière'!$N$253</definedName>
    <definedName name="Nuit4_PL2" localSheetId="10">'Vitesse Journalière'!$D$207,'Vitesse Journalière'!$D$209,'Vitesse Journalière'!$D$211,'Vitesse Journalière'!$D$213,'Vitesse Journalière'!$D$215,'Vitesse Journalière'!$D$217,'Vitesse Journalière'!$D$251,'Vitesse Journalière'!$D$253</definedName>
    <definedName name="Nuit4_PL3" localSheetId="10">'Vitesse Journalière'!$E$207,'Vitesse Journalière'!$E$209,'Vitesse Journalière'!$E$211,'Vitesse Journalière'!$E$213,'Vitesse Journalière'!$E$215,'Vitesse Journalière'!$E$217,'Vitesse Journalière'!$E$251,'Vitesse Journalière'!$E$253</definedName>
    <definedName name="Nuit4_PL4" localSheetId="10">'Vitesse Journalière'!$F$207,'Vitesse Journalière'!$F$209,'Vitesse Journalière'!$F$211,'Vitesse Journalière'!$F$213,'Vitesse Journalière'!$F$215,'Vitesse Journalière'!$F$217,'Vitesse Journalière'!$F$251,'Vitesse Journalière'!$F$253</definedName>
    <definedName name="Nuit4_PL5" localSheetId="10">'Vitesse Journalière'!$G$207,'Vitesse Journalière'!$G$209,'Vitesse Journalière'!$G$211,'Vitesse Journalière'!$G$213,'Vitesse Journalière'!$G$215,'Vitesse Journalière'!$G$217,'Vitesse Journalière'!$G$251,'Vitesse Journalière'!$G$253</definedName>
    <definedName name="Nuit4_PL6" localSheetId="10">'Vitesse Journalière'!$H$207,'Vitesse Journalière'!$H$209,'Vitesse Journalière'!$H$211,'Vitesse Journalière'!$H$213,'Vitesse Journalière'!$H$215,'Vitesse Journalière'!$H$217,'Vitesse Journalière'!$H$251,'Vitesse Journalière'!$H$253</definedName>
    <definedName name="Nuit4_PL7" localSheetId="10">'Vitesse Journalière'!$I$207,'Vitesse Journalière'!$I$209,'Vitesse Journalière'!$I$211,'Vitesse Journalière'!$I$213,'Vitesse Journalière'!$I$215,'Vitesse Journalière'!$I$217,'Vitesse Journalière'!$I$251,'Vitesse Journalière'!$I$253</definedName>
    <definedName name="Nuit4_PL8" localSheetId="10">'Vitesse Journalière'!$J$207,'Vitesse Journalière'!$J$209,'Vitesse Journalière'!$J$211,'Vitesse Journalière'!$J$213,'Vitesse Journalière'!$J$215,'Vitesse Journalière'!$J$217,'Vitesse Journalière'!$J$251,'Vitesse Journalière'!$J$253</definedName>
    <definedName name="Nuit4_PL9" localSheetId="10">'Vitesse Journalière'!$K$207,'Vitesse Journalière'!$K$209,'Vitesse Journalière'!$K$211,'Vitesse Journalière'!$K$213,'Vitesse Journalière'!$K$215,'Vitesse Journalière'!$K$217,'Vitesse Journalière'!$K$251,'Vitesse Journalière'!$K$253</definedName>
    <definedName name="NUIT4_VL1" localSheetId="10">'Vitesse Journalière'!$C$206,'Vitesse Journalière'!$C$208,'Vitesse Journalière'!$C$210,'Vitesse Journalière'!$C$212,'Vitesse Journalière'!$C$214,'Vitesse Journalière'!$C$216,'Vitesse Journalière'!$C$250,'Vitesse Journalière'!$C$252</definedName>
    <definedName name="NUIT4_VL10" localSheetId="10">'Vitesse Journalière'!$L$206,'Vitesse Journalière'!$L$208,'Vitesse Journalière'!$L$210,'Vitesse Journalière'!$L$212,'Vitesse Journalière'!$L$214,'Vitesse Journalière'!$L$216,'Vitesse Journalière'!$L$250,'Vitesse Journalière'!$L$252</definedName>
    <definedName name="NUIT4_VL11" localSheetId="10">'Vitesse Journalière'!$M$206,'Vitesse Journalière'!$M$208,'Vitesse Journalière'!$M$210,'Vitesse Journalière'!$M$212,'Vitesse Journalière'!$M$214,'Vitesse Journalière'!$M$216,'Vitesse Journalière'!$M$250,'Vitesse Journalière'!$M$252</definedName>
    <definedName name="NUIT4_VL12" localSheetId="10">'Vitesse Journalière'!$N$206,'Vitesse Journalière'!$N$208,'Vitesse Journalière'!$N$210,'Vitesse Journalière'!$N$212,'Vitesse Journalière'!$N$214,'Vitesse Journalière'!$N$216,'Vitesse Journalière'!$N$250,'Vitesse Journalière'!$N$252</definedName>
    <definedName name="NUIT4_VL2" localSheetId="10">'Vitesse Journalière'!$D$206,'Vitesse Journalière'!$D$208,'Vitesse Journalière'!$D$210,'Vitesse Journalière'!$D$212,'Vitesse Journalière'!$D$214,'Vitesse Journalière'!$D$216,'Vitesse Journalière'!$D$250,'Vitesse Journalière'!$D$252</definedName>
    <definedName name="NUIT4_VL3" localSheetId="10">'Vitesse Journalière'!$E$206,'Vitesse Journalière'!$E$208,'Vitesse Journalière'!$E$210,'Vitesse Journalière'!$E$212,'Vitesse Journalière'!$E$214,'Vitesse Journalière'!$E$216,'Vitesse Journalière'!$E$250,'Vitesse Journalière'!$E$252</definedName>
    <definedName name="NUIT4_VL4" localSheetId="10">'Vitesse Journalière'!$F$206,'Vitesse Journalière'!$F$208,'Vitesse Journalière'!$F$210,'Vitesse Journalière'!$F$212,'Vitesse Journalière'!$F$214,'Vitesse Journalière'!$F$216,'Vitesse Journalière'!$F$250,'Vitesse Journalière'!$F$252</definedName>
    <definedName name="NUIT4_VL5" localSheetId="10">'Vitesse Journalière'!$G$206,'Vitesse Journalière'!$G$208,'Vitesse Journalière'!$G$210,'Vitesse Journalière'!$G$212,'Vitesse Journalière'!$G$214,'Vitesse Journalière'!$G$216,'Vitesse Journalière'!$G$250,'Vitesse Journalière'!$G$252</definedName>
    <definedName name="NUIT4_VL6" localSheetId="10">'Vitesse Journalière'!$H$206,'Vitesse Journalière'!$H$208,'Vitesse Journalière'!$H$210,'Vitesse Journalière'!$H$212,'Vitesse Journalière'!$H$214,'Vitesse Journalière'!$H$216,'Vitesse Journalière'!$H$250,'Vitesse Journalière'!$H$252</definedName>
    <definedName name="NUIT4_VL7" localSheetId="10">'Vitesse Journalière'!$I$206,'Vitesse Journalière'!$I$208,'Vitesse Journalière'!$I$210,'Vitesse Journalière'!$I$212,'Vitesse Journalière'!$I$214,'Vitesse Journalière'!$I$216,'Vitesse Journalière'!$I$250,'Vitesse Journalière'!$I$252</definedName>
    <definedName name="NUIT4_VL8" localSheetId="10">'Vitesse Journalière'!$J$206,'Vitesse Journalière'!$J$208,'Vitesse Journalière'!$J$210,'Vitesse Journalière'!$J$212,'Vitesse Journalière'!$J$214,'Vitesse Journalière'!$J$216,'Vitesse Journalière'!$J$250,'Vitesse Journalière'!$J$252</definedName>
    <definedName name="NUIT4_VL9" localSheetId="10">'Vitesse Journalière'!$K$206,'Vitesse Journalière'!$K$208,'Vitesse Journalière'!$K$210,'Vitesse Journalière'!$K$212,'Vitesse Journalière'!$K$214,'Vitesse Journalière'!$K$216,'Vitesse Journalière'!$K$250,'Vitesse Journalière'!$K$252</definedName>
    <definedName name="Nuit5" localSheetId="2">'Synthese debit'!$N$6:$N$11,'Synthese debit'!$N$28:$O$29</definedName>
    <definedName name="Nuit5_PL1" localSheetId="10">'Vitesse Journalière'!$C$274,'Vitesse Journalière'!$C$276,'Vitesse Journalière'!$C$278,'Vitesse Journalière'!$C$280,'Vitesse Journalière'!$C$282,'Vitesse Journalière'!$C$284,'Vitesse Journalière'!$C$318,'Vitesse Journalière'!$C$320</definedName>
    <definedName name="Nuit5_PL10" localSheetId="10">'Vitesse Journalière'!$L$274,'Vitesse Journalière'!$L$276,'Vitesse Journalière'!$L$278,'Vitesse Journalière'!$L$280,'Vitesse Journalière'!$L$282,'Vitesse Journalière'!$L$284,'Vitesse Journalière'!$L$318,'Vitesse Journalière'!$L$320</definedName>
    <definedName name="Nuit5_PL11" localSheetId="10">'Vitesse Journalière'!$M$274,'Vitesse Journalière'!$M$276,'Vitesse Journalière'!$M$278,'Vitesse Journalière'!$M$280,'Vitesse Journalière'!$M$282,'Vitesse Journalière'!$M$284,'Vitesse Journalière'!$M$318,'Vitesse Journalière'!$M$320</definedName>
    <definedName name="Nuit5_PL12" localSheetId="10">'Vitesse Journalière'!$N$274,'Vitesse Journalière'!$N$276,'Vitesse Journalière'!$N$278,'Vitesse Journalière'!$N$280,'Vitesse Journalière'!$N$282,'Vitesse Journalière'!$N$284,'Vitesse Journalière'!$N$318,'Vitesse Journalière'!$N$320</definedName>
    <definedName name="Nuit5_PL2" localSheetId="10">'Vitesse Journalière'!$D$274,'Vitesse Journalière'!$D$276,'Vitesse Journalière'!$D$278,'Vitesse Journalière'!$D$280,'Vitesse Journalière'!$D$282,'Vitesse Journalière'!$D$284,'Vitesse Journalière'!$D$318,'Vitesse Journalière'!$D$320</definedName>
    <definedName name="Nuit5_PL3" localSheetId="10">'Vitesse Journalière'!$E$274,'Vitesse Journalière'!$E$276,'Vitesse Journalière'!$E$278,'Vitesse Journalière'!$E$280,'Vitesse Journalière'!$E$282,'Vitesse Journalière'!$E$284,'Vitesse Journalière'!$E$318,'Vitesse Journalière'!$E$320</definedName>
    <definedName name="Nuit5_PL4" localSheetId="10">'Vitesse Journalière'!$F$274,'Vitesse Journalière'!$F$276,'Vitesse Journalière'!$F$278,'Vitesse Journalière'!$F$280,'Vitesse Journalière'!$F$282,'Vitesse Journalière'!$F$284,'Vitesse Journalière'!$F$318,'Vitesse Journalière'!$F$320</definedName>
    <definedName name="Nuit5_PL5" localSheetId="10">'Vitesse Journalière'!$G$274,'Vitesse Journalière'!$G$276,'Vitesse Journalière'!$G$278,'Vitesse Journalière'!$G$280,'Vitesse Journalière'!$G$282,'Vitesse Journalière'!$G$284,'Vitesse Journalière'!$G$318,'Vitesse Journalière'!$G$320</definedName>
    <definedName name="Nuit5_PL6" localSheetId="10">'Vitesse Journalière'!$H$274,'Vitesse Journalière'!$H$276,'Vitesse Journalière'!$H$278,'Vitesse Journalière'!$H$280,'Vitesse Journalière'!$H$282,'Vitesse Journalière'!$H$284,'Vitesse Journalière'!$H$318,'Vitesse Journalière'!$H$320</definedName>
    <definedName name="Nuit5_PL7" localSheetId="10">'Vitesse Journalière'!$I$274,'Vitesse Journalière'!$I$276,'Vitesse Journalière'!$I$278,'Vitesse Journalière'!$I$280,'Vitesse Journalière'!$I$282,'Vitesse Journalière'!$I$284,'Vitesse Journalière'!$I$318,'Vitesse Journalière'!$I$320</definedName>
    <definedName name="Nuit5_PL8" localSheetId="10">'Vitesse Journalière'!$J$274,'Vitesse Journalière'!$J$276,'Vitesse Journalière'!$J$278,'Vitesse Journalière'!$J$280,'Vitesse Journalière'!$J$282,'Vitesse Journalière'!$J$284,'Vitesse Journalière'!$J$318,'Vitesse Journalière'!$J$320</definedName>
    <definedName name="Nuit5_PL9" localSheetId="10">'Vitesse Journalière'!$K$274,'Vitesse Journalière'!$K$276,'Vitesse Journalière'!$K$278,'Vitesse Journalière'!$K$280,'Vitesse Journalière'!$K$282,'Vitesse Journalière'!$K$284,'Vitesse Journalière'!$K$318,'Vitesse Journalière'!$K$320</definedName>
    <definedName name="NUIT5_VL1" localSheetId="10">'Vitesse Journalière'!$C$273,'Vitesse Journalière'!$C$275,'Vitesse Journalière'!$C$277,'Vitesse Journalière'!$C$279,'Vitesse Journalière'!$C$281,'Vitesse Journalière'!$C$283,'Vitesse Journalière'!$C$317,'Vitesse Journalière'!$C$319</definedName>
    <definedName name="NUIT5_VL10" localSheetId="10">'Vitesse Journalière'!$L$273,'Vitesse Journalière'!$L$275,'Vitesse Journalière'!$L$277,'Vitesse Journalière'!$L$279,'Vitesse Journalière'!$L$281,'Vitesse Journalière'!$L$283,'Vitesse Journalière'!$L$317,'Vitesse Journalière'!$L$319</definedName>
    <definedName name="NUIT5_VL11" localSheetId="10">'Vitesse Journalière'!$M$273,'Vitesse Journalière'!$M$275,'Vitesse Journalière'!$M$277,'Vitesse Journalière'!$M$279,'Vitesse Journalière'!$M$281,'Vitesse Journalière'!$M$283,'Vitesse Journalière'!$M$317,'Vitesse Journalière'!$M$319</definedName>
    <definedName name="NUIT5_VL12" localSheetId="10">'Vitesse Journalière'!$N$273,'Vitesse Journalière'!$N$275,'Vitesse Journalière'!$N$277,'Vitesse Journalière'!$N$279,'Vitesse Journalière'!$N$281,'Vitesse Journalière'!$N$283,'Vitesse Journalière'!$N$317,'Vitesse Journalière'!$N$319</definedName>
    <definedName name="NUIT5_VL2" localSheetId="10">'Vitesse Journalière'!$D$273,'Vitesse Journalière'!$D$275,'Vitesse Journalière'!$D$277,'Vitesse Journalière'!$D$279,'Vitesse Journalière'!$D$281,'Vitesse Journalière'!$D$283,'Vitesse Journalière'!$D$317,'Vitesse Journalière'!$D$319</definedName>
    <definedName name="NUIT5_VL3" localSheetId="10">'Vitesse Journalière'!$E$273,'Vitesse Journalière'!$E$275,'Vitesse Journalière'!$E$277,'Vitesse Journalière'!$E$279,'Vitesse Journalière'!$E$281,'Vitesse Journalière'!$E$283,'Vitesse Journalière'!$E$317,'Vitesse Journalière'!$E$319</definedName>
    <definedName name="NUIT5_VL4" localSheetId="10">'Vitesse Journalière'!$F$273,'Vitesse Journalière'!$F$275,'Vitesse Journalière'!$F$277,'Vitesse Journalière'!$F$279,'Vitesse Journalière'!$F$281,'Vitesse Journalière'!$F$283,'Vitesse Journalière'!$F$317,'Vitesse Journalière'!$F$319</definedName>
    <definedName name="NUIT5_VL5" localSheetId="10">'Vitesse Journalière'!$G$273,'Vitesse Journalière'!$G$275,'Vitesse Journalière'!$G$277,'Vitesse Journalière'!$G$279,'Vitesse Journalière'!$G$281,'Vitesse Journalière'!$G$283,'Vitesse Journalière'!$G$317,'Vitesse Journalière'!$G$319</definedName>
    <definedName name="NUIT5_VL6" localSheetId="10">'Vitesse Journalière'!$H$273,'Vitesse Journalière'!$H$275,'Vitesse Journalière'!$H$277,'Vitesse Journalière'!$H$279,'Vitesse Journalière'!$H$281,'Vitesse Journalière'!$H$283,'Vitesse Journalière'!$H$317,'Vitesse Journalière'!$H$319</definedName>
    <definedName name="NUIT5_VL7" localSheetId="10">'Vitesse Journalière'!$I$273,'Vitesse Journalière'!$I$275,'Vitesse Journalière'!$I$277,'Vitesse Journalière'!$I$279,'Vitesse Journalière'!$I$281,'Vitesse Journalière'!$I$283,'Vitesse Journalière'!$I$317,'Vitesse Journalière'!$I$319</definedName>
    <definedName name="NUIT5_VL8" localSheetId="10">'Vitesse Journalière'!$J$273,'Vitesse Journalière'!$J$275,'Vitesse Journalière'!$J$277,'Vitesse Journalière'!$J$279,'Vitesse Journalière'!$J$281,'Vitesse Journalière'!$J$283,'Vitesse Journalière'!$J$317,'Vitesse Journalière'!$J$319</definedName>
    <definedName name="NUIT5_VL9" localSheetId="10">'Vitesse Journalière'!$K$273,'Vitesse Journalière'!$K$275,'Vitesse Journalière'!$K$277,'Vitesse Journalière'!$K$279,'Vitesse Journalière'!$K$281,'Vitesse Journalière'!$K$283,'Vitesse Journalière'!$K$317,'Vitesse Journalière'!$K$319</definedName>
    <definedName name="Nuit6" localSheetId="2">'Synthese debit'!$Q$6:$Q$11,'Synthese debit'!$Q$28:$Q$29</definedName>
    <definedName name="Nuit6_PL1" localSheetId="10">'Vitesse Journalière'!$C$341,'Vitesse Journalière'!$C$343,'Vitesse Journalière'!$C$345,'Vitesse Journalière'!$C$347,'Vitesse Journalière'!$C$349,'Vitesse Journalière'!$C$351,'Vitesse Journalière'!$C$385,'Vitesse Journalière'!$C$387</definedName>
    <definedName name="Nuit6_PL10" localSheetId="10">'Vitesse Journalière'!$L$341,'Vitesse Journalière'!$L$343,'Vitesse Journalière'!$L$345,'Vitesse Journalière'!$L$347,'Vitesse Journalière'!$L$349,'Vitesse Journalière'!$L$351,'Vitesse Journalière'!$L$385,'Vitesse Journalière'!$L$387</definedName>
    <definedName name="Nuit6_PL11" localSheetId="10">'Vitesse Journalière'!$M$341,'Vitesse Journalière'!$M$343,'Vitesse Journalière'!$M$345,'Vitesse Journalière'!$M$347,'Vitesse Journalière'!$M$349,'Vitesse Journalière'!$M$351,'Vitesse Journalière'!$M$385,'Vitesse Journalière'!$M$387</definedName>
    <definedName name="Nuit6_PL12" localSheetId="10">'Vitesse Journalière'!$N$341,'Vitesse Journalière'!$N$343,'Vitesse Journalière'!$N$345,'Vitesse Journalière'!$N$347,'Vitesse Journalière'!$N$349,'Vitesse Journalière'!$N$351,'Vitesse Journalière'!$N$385,'Vitesse Journalière'!$N$387</definedName>
    <definedName name="Nuit6_PL2" localSheetId="10">'Vitesse Journalière'!$D$341,'Vitesse Journalière'!$D$343,'Vitesse Journalière'!$D$345,'Vitesse Journalière'!$D$347,'Vitesse Journalière'!$D$349,'Vitesse Journalière'!$D$351,'Vitesse Journalière'!$D$385,'Vitesse Journalière'!$D$387</definedName>
    <definedName name="Nuit6_PL3" localSheetId="10">'Vitesse Journalière'!$E$341,'Vitesse Journalière'!$E$343,'Vitesse Journalière'!$E$345,'Vitesse Journalière'!$E$347,'Vitesse Journalière'!$E$349,'Vitesse Journalière'!$E$351,'Vitesse Journalière'!$E$385,'Vitesse Journalière'!$E$387</definedName>
    <definedName name="Nuit6_PL4" localSheetId="10">'Vitesse Journalière'!$F$341,'Vitesse Journalière'!$F$343,'Vitesse Journalière'!$F$345,'Vitesse Journalière'!$F$347,'Vitesse Journalière'!$F$349,'Vitesse Journalière'!$F$351,'Vitesse Journalière'!$F$385,'Vitesse Journalière'!$F$387</definedName>
    <definedName name="Nuit6_PL5" localSheetId="10">'Vitesse Journalière'!$G$341,'Vitesse Journalière'!$G$343,'Vitesse Journalière'!$G$345,'Vitesse Journalière'!$G$347,'Vitesse Journalière'!$G$349,'Vitesse Journalière'!$G$351,'Vitesse Journalière'!$G$385,'Vitesse Journalière'!$G$387</definedName>
    <definedName name="Nuit6_PL6" localSheetId="10">'Vitesse Journalière'!$H$341,'Vitesse Journalière'!$H$343,'Vitesse Journalière'!$H$345,'Vitesse Journalière'!$H$347,'Vitesse Journalière'!$H$349,'Vitesse Journalière'!$H$351,'Vitesse Journalière'!$H$385,'Vitesse Journalière'!$H$387</definedName>
    <definedName name="Nuit6_PL7" localSheetId="10">'Vitesse Journalière'!$I$341,'Vitesse Journalière'!$I$343,'Vitesse Journalière'!$I$345,'Vitesse Journalière'!$I$347,'Vitesse Journalière'!$I$349,'Vitesse Journalière'!$I$351,'Vitesse Journalière'!$I$385,'Vitesse Journalière'!$I$387</definedName>
    <definedName name="Nuit6_PL8" localSheetId="10">'Vitesse Journalière'!$J$341,'Vitesse Journalière'!$J$343,'Vitesse Journalière'!$J$345,'Vitesse Journalière'!$J$347,'Vitesse Journalière'!$J$349,'Vitesse Journalière'!$J$351,'Vitesse Journalière'!$J$385,'Vitesse Journalière'!$J$387</definedName>
    <definedName name="Nuit6_PL9" localSheetId="10">'Vitesse Journalière'!$K$341,'Vitesse Journalière'!$K$343,'Vitesse Journalière'!$K$345,'Vitesse Journalière'!$K$347,'Vitesse Journalière'!$K$349,'Vitesse Journalière'!$K$351,'Vitesse Journalière'!$K$385,'Vitesse Journalière'!$K$387</definedName>
    <definedName name="NUIT6_VL1" localSheetId="10">'Vitesse Journalière'!$C$340,'Vitesse Journalière'!$C$342,'Vitesse Journalière'!$C$344,'Vitesse Journalière'!$C$346,'Vitesse Journalière'!$C$348,'Vitesse Journalière'!$C$350,'Vitesse Journalière'!$C$384,'Vitesse Journalière'!$C$386</definedName>
    <definedName name="NUIT6_VL10" localSheetId="10">'Vitesse Journalière'!$L$340,'Vitesse Journalière'!$L$342,'Vitesse Journalière'!$L$344,'Vitesse Journalière'!$L$346,'Vitesse Journalière'!$L$348,'Vitesse Journalière'!$L$350,'Vitesse Journalière'!$L$384,'Vitesse Journalière'!$L$386</definedName>
    <definedName name="NUIT6_VL11" localSheetId="10">'Vitesse Journalière'!$M$340,'Vitesse Journalière'!$M$342,'Vitesse Journalière'!$M$344,'Vitesse Journalière'!$M$346,'Vitesse Journalière'!$M$348,'Vitesse Journalière'!$M$350,'Vitesse Journalière'!$M$384,'Vitesse Journalière'!$M$386</definedName>
    <definedName name="NUIT6_VL12" localSheetId="10">'Vitesse Journalière'!$N$340,'Vitesse Journalière'!$N$342,'Vitesse Journalière'!$N$344,'Vitesse Journalière'!$N$346,'Vitesse Journalière'!$N$348,'Vitesse Journalière'!$N$350,'Vitesse Journalière'!$N$384,'Vitesse Journalière'!$N$386</definedName>
    <definedName name="NUIT6_VL2" localSheetId="10">'Vitesse Journalière'!$D$340,'Vitesse Journalière'!$D$342,'Vitesse Journalière'!$D$344,'Vitesse Journalière'!$D$346,'Vitesse Journalière'!$D$348,'Vitesse Journalière'!$D$350,'Vitesse Journalière'!$D$384,'Vitesse Journalière'!$D$386</definedName>
    <definedName name="NUIT6_VL3" localSheetId="10">'Vitesse Journalière'!$E$340,'Vitesse Journalière'!$E$342,'Vitesse Journalière'!$E$344,'Vitesse Journalière'!$E$346,'Vitesse Journalière'!$E$348,'Vitesse Journalière'!$E$350,'Vitesse Journalière'!$E$384,'Vitesse Journalière'!$E$386</definedName>
    <definedName name="NUIT6_VL4" localSheetId="10">'Vitesse Journalière'!$F$340,'Vitesse Journalière'!$F$342,'Vitesse Journalière'!$F$344,'Vitesse Journalière'!$F$346,'Vitesse Journalière'!$F$348,'Vitesse Journalière'!$F$350,'Vitesse Journalière'!$F$384,'Vitesse Journalière'!$F$386</definedName>
    <definedName name="NUIT6_VL5" localSheetId="10">'Vitesse Journalière'!$G$340,'Vitesse Journalière'!$G$342,'Vitesse Journalière'!$G$344,'Vitesse Journalière'!$G$346,'Vitesse Journalière'!$G$348,'Vitesse Journalière'!$G$350,'Vitesse Journalière'!$G$384,'Vitesse Journalière'!$G$386</definedName>
    <definedName name="NUIT6_VL6" localSheetId="10">'Vitesse Journalière'!$H$340,'Vitesse Journalière'!$H$342,'Vitesse Journalière'!$H$344,'Vitesse Journalière'!$H$346,'Vitesse Journalière'!$H$348,'Vitesse Journalière'!$H$350,'Vitesse Journalière'!$H$384,'Vitesse Journalière'!$H$386</definedName>
    <definedName name="NUIT6_VL7" localSheetId="10">'Vitesse Journalière'!$I$340,'Vitesse Journalière'!$I$342,'Vitesse Journalière'!$I$344,'Vitesse Journalière'!$I$346,'Vitesse Journalière'!$I$348,'Vitesse Journalière'!$I$350,'Vitesse Journalière'!$I$384,'Vitesse Journalière'!$I$386</definedName>
    <definedName name="NUIT6_VL8" localSheetId="10">'Vitesse Journalière'!$J$340,'Vitesse Journalière'!$J$342,'Vitesse Journalière'!$J$344,'Vitesse Journalière'!$J$346,'Vitesse Journalière'!$J$348,'Vitesse Journalière'!$J$350,'Vitesse Journalière'!$J$384,'Vitesse Journalière'!$J$386</definedName>
    <definedName name="NUIT6_VL9" localSheetId="10">'Vitesse Journalière'!$K$340,'Vitesse Journalière'!$K$342,'Vitesse Journalière'!$K$344,'Vitesse Journalière'!$K$346,'Vitesse Journalière'!$K$348,'Vitesse Journalière'!$K$350,'Vitesse Journalière'!$K$384,'Vitesse Journalière'!$K$386</definedName>
    <definedName name="Nuit7" localSheetId="2">'Synthese debit'!$T$6:$T$11,'Synthese debit'!$T$28:$T$29</definedName>
    <definedName name="Nuit7_PL1" localSheetId="10">'Vitesse Journalière'!$C$408,'Vitesse Journalière'!$C$410,'Vitesse Journalière'!$C$412,'Vitesse Journalière'!$C$414,'Vitesse Journalière'!$C$416,'Vitesse Journalière'!$C$418,'Vitesse Journalière'!$C$452,'Vitesse Journalière'!$C$454</definedName>
    <definedName name="Nuit7_PL10" localSheetId="10">'Vitesse Journalière'!$L$408,'Vitesse Journalière'!$L$410,'Vitesse Journalière'!$L$412,'Vitesse Journalière'!$L$414,'Vitesse Journalière'!$L$416,'Vitesse Journalière'!$L$418,'Vitesse Journalière'!$L$452,'Vitesse Journalière'!$L$454</definedName>
    <definedName name="Nuit7_PL11" localSheetId="10">'Vitesse Journalière'!$M$408,'Vitesse Journalière'!$M$410,'Vitesse Journalière'!$M$412,'Vitesse Journalière'!$M$414,'Vitesse Journalière'!$M$416,'Vitesse Journalière'!$M$418,'Vitesse Journalière'!$M$452,'Vitesse Journalière'!$M$454</definedName>
    <definedName name="Nuit7_PL12" localSheetId="10">'Vitesse Journalière'!$N$408,'Vitesse Journalière'!$N$410,'Vitesse Journalière'!$N$412,'Vitesse Journalière'!$N$414,'Vitesse Journalière'!$N$416,'Vitesse Journalière'!$N$418,'Vitesse Journalière'!$N$452,'Vitesse Journalière'!$N$454</definedName>
    <definedName name="Nuit7_PL2" localSheetId="10">'Vitesse Journalière'!$D$408,'Vitesse Journalière'!$D$410,'Vitesse Journalière'!$D$412,'Vitesse Journalière'!$D$414,'Vitesse Journalière'!$D$416,'Vitesse Journalière'!$D$418,'Vitesse Journalière'!$D$452,'Vitesse Journalière'!$D$454</definedName>
    <definedName name="Nuit7_PL3" localSheetId="10">'Vitesse Journalière'!$E$408,'Vitesse Journalière'!$E$410,'Vitesse Journalière'!$E$412,'Vitesse Journalière'!$E$414,'Vitesse Journalière'!$E$416,'Vitesse Journalière'!$E$418,'Vitesse Journalière'!$E$452,'Vitesse Journalière'!$E$454</definedName>
    <definedName name="Nuit7_PL4" localSheetId="10">'Vitesse Journalière'!$F$408,'Vitesse Journalière'!$F$410,'Vitesse Journalière'!$F$412,'Vitesse Journalière'!$F$414,'Vitesse Journalière'!$F$416,'Vitesse Journalière'!$F$418,'Vitesse Journalière'!$F$452,'Vitesse Journalière'!$F$454</definedName>
    <definedName name="Nuit7_PL5" localSheetId="10">'Vitesse Journalière'!$G$408,'Vitesse Journalière'!$G$410,'Vitesse Journalière'!$G$412,'Vitesse Journalière'!$G$414,'Vitesse Journalière'!$G$416,'Vitesse Journalière'!$G$418,'Vitesse Journalière'!$G$452,'Vitesse Journalière'!$G$454</definedName>
    <definedName name="Nuit7_PL6" localSheetId="10">'Vitesse Journalière'!$H$408,'Vitesse Journalière'!$H$410,'Vitesse Journalière'!$H$412,'Vitesse Journalière'!$H$414,'Vitesse Journalière'!$H$416,'Vitesse Journalière'!$H$418,'Vitesse Journalière'!$H$452,'Vitesse Journalière'!$H$454</definedName>
    <definedName name="Nuit7_PL7" localSheetId="10">'Vitesse Journalière'!$I$408,'Vitesse Journalière'!$I$410,'Vitesse Journalière'!$I$412,'Vitesse Journalière'!$I$414,'Vitesse Journalière'!$I$416,'Vitesse Journalière'!$I$418,'Vitesse Journalière'!$I$452,'Vitesse Journalière'!$I$454</definedName>
    <definedName name="Nuit7_PL8" localSheetId="10">'Vitesse Journalière'!$J$408,'Vitesse Journalière'!$J$410,'Vitesse Journalière'!$J$412,'Vitesse Journalière'!$J$414,'Vitesse Journalière'!$J$416,'Vitesse Journalière'!$J$418,'Vitesse Journalière'!$J$452,'Vitesse Journalière'!$J$454</definedName>
    <definedName name="Nuit7_PL9" localSheetId="10">'Vitesse Journalière'!$K$408,'Vitesse Journalière'!$K$410,'Vitesse Journalière'!$K$412,'Vitesse Journalière'!$K$414,'Vitesse Journalière'!$K$416,'Vitesse Journalière'!$K$418,'Vitesse Journalière'!$K$452,'Vitesse Journalière'!$K$454</definedName>
    <definedName name="NUIT7_VL1" localSheetId="10">'Vitesse Journalière'!$C$407,'Vitesse Journalière'!$C$409,'Vitesse Journalière'!$C$411,'Vitesse Journalière'!$C$413,'Vitesse Journalière'!$C$415,'Vitesse Journalière'!$C$417,'Vitesse Journalière'!$C$451,'Vitesse Journalière'!$C$453</definedName>
    <definedName name="NUIT7_VL10" localSheetId="10">'Vitesse Journalière'!$L$407,'Vitesse Journalière'!$L$409,'Vitesse Journalière'!$L$411,'Vitesse Journalière'!$L$413,'Vitesse Journalière'!$L$415,'Vitesse Journalière'!$L$417,'Vitesse Journalière'!$L$451,'Vitesse Journalière'!$L$453</definedName>
    <definedName name="NUIT7_VL11" localSheetId="10">'Vitesse Journalière'!$M$407,'Vitesse Journalière'!$M$409,'Vitesse Journalière'!$M$411,'Vitesse Journalière'!$M$413,'Vitesse Journalière'!$M$415,'Vitesse Journalière'!$M$417,'Vitesse Journalière'!$M$451,'Vitesse Journalière'!$M$453</definedName>
    <definedName name="NUIT7_VL12" localSheetId="10">'Vitesse Journalière'!$N$407,'Vitesse Journalière'!$N$409,'Vitesse Journalière'!$N$411,'Vitesse Journalière'!$N$413,'Vitesse Journalière'!$N$415,'Vitesse Journalière'!$N$417,'Vitesse Journalière'!$N$451,'Vitesse Journalière'!$N$453</definedName>
    <definedName name="NUIT7_VL2" localSheetId="10">'Vitesse Journalière'!$D$407,'Vitesse Journalière'!$D$409,'Vitesse Journalière'!$D$411,'Vitesse Journalière'!$D$413,'Vitesse Journalière'!$D$415,'Vitesse Journalière'!$D$417,'Vitesse Journalière'!$D$451,'Vitesse Journalière'!$D$453</definedName>
    <definedName name="NUIT7_VL3" localSheetId="10">'Vitesse Journalière'!$E$407,'Vitesse Journalière'!$E$409,'Vitesse Journalière'!$E$411,'Vitesse Journalière'!$E$413,'Vitesse Journalière'!$E$415,'Vitesse Journalière'!$E$417,'Vitesse Journalière'!$E$451,'Vitesse Journalière'!$E$453</definedName>
    <definedName name="NUIT7_VL4" localSheetId="10">'Vitesse Journalière'!$F$407,'Vitesse Journalière'!$F$409,'Vitesse Journalière'!$F$411,'Vitesse Journalière'!$F$413,'Vitesse Journalière'!$F$415,'Vitesse Journalière'!$F$417,'Vitesse Journalière'!$F$451,'Vitesse Journalière'!$F$453</definedName>
    <definedName name="NUIT7_VL5" localSheetId="10">'Vitesse Journalière'!$G$407,'Vitesse Journalière'!$G$409,'Vitesse Journalière'!$G$411,'Vitesse Journalière'!$G$413,'Vitesse Journalière'!$G$415,'Vitesse Journalière'!$G$417,'Vitesse Journalière'!$G$451,'Vitesse Journalière'!$G$453</definedName>
    <definedName name="NUIT7_VL6" localSheetId="10">'Vitesse Journalière'!$H$407,'Vitesse Journalière'!$H$409,'Vitesse Journalière'!$H$411,'Vitesse Journalière'!$H$413,'Vitesse Journalière'!$H$415,'Vitesse Journalière'!$H$417,'Vitesse Journalière'!$H$451,'Vitesse Journalière'!$H$453</definedName>
    <definedName name="NUIT7_VL7" localSheetId="10">'Vitesse Journalière'!$I$407,'Vitesse Journalière'!$I$409,'Vitesse Journalière'!$I$411,'Vitesse Journalière'!$I$413,'Vitesse Journalière'!$I$415,'Vitesse Journalière'!$I$417,'Vitesse Journalière'!$I$451,'Vitesse Journalière'!$I$453</definedName>
    <definedName name="NUIT7_VL8" localSheetId="10">'Vitesse Journalière'!$J$407,'Vitesse Journalière'!$J$409,'Vitesse Journalière'!$J$411,'Vitesse Journalière'!$J$413,'Vitesse Journalière'!$J$415,'Vitesse Journalière'!$J$417,'Vitesse Journalière'!$J$451,'Vitesse Journalière'!$J$453</definedName>
    <definedName name="NUIT7_VL9" localSheetId="10">'Vitesse Journalière'!$K$407,'Vitesse Journalière'!$K$409,'Vitesse Journalière'!$K$411,'Vitesse Journalière'!$K$413,'Vitesse Journalière'!$K$415,'Vitesse Journalière'!$K$417,'Vitesse Journalière'!$K$451,'Vitesse Journalière'!$K$453</definedName>
    <definedName name="NuitMoy" localSheetId="2">'Synthese debit'!$Z$6:$Z$29,'Synthese debit'!$Z$96:$Z$103</definedName>
    <definedName name="NuitMoy">'Synthese debit'!$Z$6:$Z$29</definedName>
    <definedName name="NuitMoyPL" localSheetId="2">'Synthese debit'!$AA$6:$AA$11,'Synthese debit'!$AA$28:$AA$29</definedName>
    <definedName name="NuitMoyPL">'Synthese debit'!$AA$6:$AA$29</definedName>
    <definedName name="NuitPL1" localSheetId="2">'Synthese debit'!$C$6:$C$11,'Synthese debit'!$C$28:$C$29</definedName>
    <definedName name="NuitPL1_1" localSheetId="10">'Vitesse Journalière'!#REF!,'Vitesse Journalière'!#REF!,'Vitesse Journalière'!#REF!,'Vitesse Journalière'!#REF!,'Vitesse Journalière'!#REF!</definedName>
    <definedName name="NuitPL1_1">'[1]Vitesse Journalière'!$C$205,'[1]Vitesse Journalière'!$C$203,'[1]Vitesse Journalière'!$C$201,'[1]Vitesse Journalière'!$C$199,'[1]Vitesse Journalière'!$C$197</definedName>
    <definedName name="NuitPL2" localSheetId="2">'Synthese debit'!$F$6:$F$11,'Synthese debit'!$F$28:$F$29</definedName>
    <definedName name="NuitPL3" localSheetId="2">'Synthese debit'!$I$6:$I$11,'Synthese debit'!$I$28:$I$29</definedName>
    <definedName name="NuitPL4" localSheetId="2">'Synthese debit'!$L$6:$L$11,'Synthese debit'!$L$28:$L$29</definedName>
    <definedName name="NuitPL5" localSheetId="2">'Synthese debit'!$O$6:$O$11,'Synthese debit'!$O$28:$O$29</definedName>
    <definedName name="NuitPL6" localSheetId="2">'Synthese debit'!$R$6:$R$11,'Synthese debit'!$R$28:$R$29</definedName>
    <definedName name="NuitPL7" localSheetId="2">'Synthese debit'!$U$6:$U$11,'Synthese debit'!$U$28:$U$29</definedName>
    <definedName name="NuitTot" localSheetId="2">'Synthese debit'!$W$6:$W$11,'Synthese debit'!$W$28:$W$29</definedName>
    <definedName name="NuitTot">'Synthese debit'!$W$6:$W$29</definedName>
    <definedName name="NuitTotPL" localSheetId="2">'Synthese debit'!$X$6:$X$11,'Synthese debit'!$X$28:$X$29</definedName>
    <definedName name="NuitTotPL">'Synthese debit'!$X$6:$X$29</definedName>
    <definedName name="NuitVL1" localSheetId="2">'Synthese debit'!$B$6:$B$11,'Synthese debit'!$B$28:$B$29</definedName>
    <definedName name="sam" localSheetId="7">'Debit UVP sens 1'!$H$39</definedName>
    <definedName name="sam" localSheetId="5">'DebitPL sens 1'!$H$39</definedName>
    <definedName name="sam" localSheetId="2">#REF!</definedName>
    <definedName name="sam" localSheetId="10">#REF!</definedName>
    <definedName name="sam" localSheetId="6">'VITESSEPL sens 1 '!#REF!</definedName>
    <definedName name="sam" localSheetId="9">'VITESSETV Sens 1'!#REF!</definedName>
    <definedName name="sam" localSheetId="4">'VITESSEVL sens 1 '!#REF!</definedName>
    <definedName name="sam">'DebitVL sens 1'!$H$39</definedName>
    <definedName name="ven" localSheetId="7">'Debit UVP sens 1'!$G$39</definedName>
    <definedName name="ven" localSheetId="5">'DebitPL sens 1'!$G$39</definedName>
    <definedName name="ven" localSheetId="2">#REF!</definedName>
    <definedName name="ven" localSheetId="10">#REF!</definedName>
    <definedName name="ven" localSheetId="6">'VITESSEPL sens 1 '!#REF!</definedName>
    <definedName name="ven" localSheetId="9">'VITESSETV Sens 1'!#REF!</definedName>
    <definedName name="ven" localSheetId="4">'VITESSEVL sens 1 '!#REF!</definedName>
    <definedName name="ven">'DebitVL sens 1'!$G$39</definedName>
    <definedName name="_xlnm.Print_Area" localSheetId="7">'Debit UVP sens 1'!$A$1:$K$171</definedName>
    <definedName name="_xlnm.Print_Area" localSheetId="5">'DebitPL sens 1'!$A$1:$K$172</definedName>
    <definedName name="_xlnm.Print_Area" localSheetId="8">'DebitTV sens 1'!$A$1:$K$171</definedName>
    <definedName name="_xlnm.Print_Area" localSheetId="3">'DebitVL sens 1'!$A$1:$K$171</definedName>
    <definedName name="_xlnm.Print_Area" localSheetId="0">P.Garde!$A$1:$G$53</definedName>
    <definedName name="_xlnm.Print_Area" localSheetId="1">Synthese!$A$1:$AD$35</definedName>
    <definedName name="_xlnm.Print_Area" localSheetId="2">'Synthese debit'!$A$1:$AA$48</definedName>
    <definedName name="_xlnm.Print_Area" localSheetId="10">'Vitesse Journalière'!$A$1:$Q$470</definedName>
    <definedName name="_xlnm.Print_Area" localSheetId="6">'VITESSEPL sens 1 '!$A$1:$N$458</definedName>
    <definedName name="_xlnm.Print_Area" localSheetId="9">'VITESSETV Sens 1'!$A$1:$N$458</definedName>
    <definedName name="_xlnm.Print_Area" localSheetId="4">'VITESSEVL sens 1 '!$A$1:$N$458</definedName>
  </definedNames>
  <calcPr calcId="162913" calcMode="manual"/>
</workbook>
</file>

<file path=xl/calcChain.xml><?xml version="1.0" encoding="utf-8"?>
<calcChain xmlns="http://schemas.openxmlformats.org/spreadsheetml/2006/main">
  <c r="AE4" i="28" l="1"/>
  <c r="AF4" i="28"/>
  <c r="AG4" i="28"/>
  <c r="AH4" i="28"/>
  <c r="X5" i="28"/>
  <c r="Y5" i="28"/>
  <c r="Z5" i="28"/>
  <c r="AA5" i="28"/>
  <c r="AB5" i="28"/>
  <c r="AC5" i="28"/>
  <c r="AD5" i="28"/>
  <c r="AE5" i="28"/>
  <c r="AF5" i="28"/>
  <c r="AG5" i="28"/>
  <c r="AH5" i="28"/>
  <c r="X4" i="17"/>
  <c r="Y4" i="17"/>
  <c r="Z4" i="17"/>
  <c r="AA4" i="17"/>
  <c r="AB4" i="17"/>
  <c r="AC4" i="17"/>
  <c r="AD4" i="17"/>
  <c r="AE4" i="17"/>
  <c r="AH4" i="17"/>
  <c r="AI4" i="17"/>
  <c r="X5" i="17"/>
  <c r="Y5" i="17"/>
  <c r="Z5" i="17"/>
  <c r="AA5" i="17"/>
  <c r="AB5" i="17"/>
  <c r="AC5" i="17"/>
  <c r="AD5" i="17"/>
  <c r="AE5" i="17"/>
  <c r="AF5" i="17"/>
  <c r="AG5" i="17"/>
  <c r="AH5" i="17"/>
  <c r="AE4" i="19"/>
  <c r="AF4" i="19"/>
  <c r="AG4" i="19"/>
  <c r="AH4" i="19"/>
  <c r="X5" i="19"/>
  <c r="Y5" i="19"/>
  <c r="Z5" i="19"/>
  <c r="AA5" i="19"/>
  <c r="AB5" i="19"/>
  <c r="AC5" i="19"/>
  <c r="AD5" i="19"/>
  <c r="AE5" i="19"/>
  <c r="AF5" i="19"/>
  <c r="AG5" i="19"/>
  <c r="AH5" i="19"/>
  <c r="C3" i="2"/>
  <c r="D3" i="2"/>
  <c r="D31" i="2" s="1"/>
  <c r="E3" i="2"/>
  <c r="F3" i="2"/>
  <c r="G3" i="2"/>
  <c r="H3" i="2"/>
  <c r="H31" i="2" s="1"/>
  <c r="I3" i="2"/>
  <c r="X4" i="2"/>
  <c r="Y4" i="2"/>
  <c r="Z4" i="2"/>
  <c r="AA4" i="2"/>
  <c r="AB4" i="2"/>
  <c r="AC4" i="2"/>
  <c r="AD4" i="2"/>
  <c r="X5" i="2"/>
  <c r="Y5" i="2"/>
  <c r="Z5" i="2"/>
  <c r="AA5" i="2"/>
  <c r="AB5" i="2"/>
  <c r="AC5" i="2"/>
  <c r="AD5" i="2"/>
  <c r="AE5" i="2"/>
  <c r="AE4" i="2" s="1"/>
  <c r="AF5" i="2"/>
  <c r="AF4" i="2" s="1"/>
  <c r="AG5" i="2"/>
  <c r="AG4" i="2" s="1"/>
  <c r="AH5" i="2"/>
  <c r="AH4" i="2" s="1"/>
  <c r="C31" i="2"/>
  <c r="E31" i="2"/>
  <c r="F31" i="2"/>
  <c r="G31" i="2"/>
  <c r="I31" i="2"/>
  <c r="Z12" i="1"/>
  <c r="AB12" i="1" s="1"/>
  <c r="AA12" i="1"/>
  <c r="AA21" i="1" s="1"/>
  <c r="Z13" i="1"/>
  <c r="AA13" i="1"/>
  <c r="AB13" i="1"/>
  <c r="Z14" i="1"/>
  <c r="AA14" i="1"/>
  <c r="AB14" i="1"/>
  <c r="Z15" i="1"/>
  <c r="AB15" i="1" s="1"/>
  <c r="AA15" i="1"/>
  <c r="Z16" i="1"/>
  <c r="AB16" i="1" s="1"/>
  <c r="AA16" i="1"/>
  <c r="Z17" i="1"/>
  <c r="AA17" i="1"/>
  <c r="AB17" i="1"/>
  <c r="Z18" i="1"/>
  <c r="AA18" i="1"/>
  <c r="AB18" i="1"/>
  <c r="B21" i="1"/>
  <c r="C24" i="1" s="1"/>
  <c r="C21" i="1"/>
  <c r="D21" i="1"/>
  <c r="E21" i="1"/>
  <c r="F21" i="1"/>
  <c r="G21" i="1"/>
  <c r="H21" i="1"/>
  <c r="I21" i="1"/>
  <c r="J21" i="1"/>
  <c r="K21" i="1"/>
  <c r="L21" i="1"/>
  <c r="M21" i="1"/>
  <c r="N21" i="1"/>
  <c r="C25" i="1" s="1"/>
  <c r="D25" i="1" s="1"/>
  <c r="O21" i="1"/>
  <c r="P21" i="1"/>
  <c r="Q21" i="1"/>
  <c r="R21" i="1"/>
  <c r="S21" i="1"/>
  <c r="T21" i="1"/>
  <c r="U21" i="1"/>
  <c r="V21" i="1"/>
  <c r="W21" i="1"/>
  <c r="X21" i="1"/>
  <c r="Y21" i="1"/>
  <c r="Z21" i="1"/>
  <c r="D22" i="1" s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AA23" i="1"/>
  <c r="C26" i="1"/>
  <c r="B4" i="30"/>
  <c r="E4" i="30"/>
  <c r="H4" i="30"/>
  <c r="K4" i="30"/>
  <c r="N4" i="30"/>
  <c r="Q4" i="30"/>
  <c r="T4" i="30"/>
  <c r="K42" i="30"/>
  <c r="R42" i="30"/>
  <c r="K43" i="30"/>
  <c r="R43" i="30"/>
  <c r="C2" i="31"/>
  <c r="C3" i="31"/>
  <c r="D3" i="31"/>
  <c r="E3" i="31"/>
  <c r="F3" i="31"/>
  <c r="G3" i="31"/>
  <c r="H3" i="31"/>
  <c r="I3" i="31"/>
  <c r="J3" i="31"/>
  <c r="K3" i="31"/>
  <c r="L3" i="31"/>
  <c r="M3" i="31"/>
  <c r="N3" i="31"/>
  <c r="C5" i="31"/>
  <c r="D5" i="31"/>
  <c r="Q5" i="31" s="1"/>
  <c r="E5" i="31"/>
  <c r="F5" i="31"/>
  <c r="G5" i="31"/>
  <c r="H5" i="31"/>
  <c r="I5" i="31"/>
  <c r="J5" i="31"/>
  <c r="K5" i="31"/>
  <c r="L5" i="31"/>
  <c r="M5" i="31"/>
  <c r="N5" i="31"/>
  <c r="O5" i="31"/>
  <c r="P5" i="31"/>
  <c r="C6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C7" i="31"/>
  <c r="D7" i="31"/>
  <c r="E7" i="31"/>
  <c r="F7" i="31"/>
  <c r="Q7" i="31" s="1"/>
  <c r="G7" i="31"/>
  <c r="H7" i="31"/>
  <c r="I7" i="31"/>
  <c r="J7" i="31"/>
  <c r="K7" i="31"/>
  <c r="L7" i="31"/>
  <c r="M7" i="31"/>
  <c r="N7" i="31"/>
  <c r="O7" i="31"/>
  <c r="P7" i="31"/>
  <c r="C8" i="31"/>
  <c r="Q8" i="31" s="1"/>
  <c r="D8" i="31"/>
  <c r="E8" i="31"/>
  <c r="F8" i="31"/>
  <c r="G8" i="31"/>
  <c r="H8" i="31"/>
  <c r="I8" i="31"/>
  <c r="J8" i="31"/>
  <c r="K8" i="31"/>
  <c r="L8" i="31"/>
  <c r="M8" i="31"/>
  <c r="N8" i="31"/>
  <c r="O8" i="31"/>
  <c r="P8" i="31"/>
  <c r="C9" i="31"/>
  <c r="D9" i="31"/>
  <c r="Q9" i="31" s="1"/>
  <c r="E9" i="31"/>
  <c r="F9" i="31"/>
  <c r="G9" i="31"/>
  <c r="H9" i="31"/>
  <c r="I9" i="31"/>
  <c r="J9" i="31"/>
  <c r="K9" i="31"/>
  <c r="L9" i="31"/>
  <c r="M9" i="31"/>
  <c r="N9" i="31"/>
  <c r="O9" i="31"/>
  <c r="P9" i="31"/>
  <c r="C10" i="31"/>
  <c r="D10" i="31"/>
  <c r="E10" i="31"/>
  <c r="F10" i="31"/>
  <c r="G10" i="31"/>
  <c r="H10" i="31"/>
  <c r="I10" i="31"/>
  <c r="J10" i="31"/>
  <c r="K10" i="31"/>
  <c r="L10" i="31"/>
  <c r="M10" i="31"/>
  <c r="N10" i="31"/>
  <c r="O10" i="31"/>
  <c r="P10" i="31"/>
  <c r="Q10" i="31"/>
  <c r="C11" i="31"/>
  <c r="D11" i="31"/>
  <c r="E11" i="31"/>
  <c r="F11" i="31"/>
  <c r="Q11" i="31" s="1"/>
  <c r="G11" i="31"/>
  <c r="H11" i="31"/>
  <c r="I11" i="31"/>
  <c r="J11" i="31"/>
  <c r="K11" i="31"/>
  <c r="L11" i="31"/>
  <c r="M11" i="31"/>
  <c r="N11" i="31"/>
  <c r="O11" i="31"/>
  <c r="P11" i="31"/>
  <c r="C12" i="31"/>
  <c r="Q12" i="31" s="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C13" i="31"/>
  <c r="D13" i="31"/>
  <c r="Q13" i="31" s="1"/>
  <c r="E13" i="31"/>
  <c r="F13" i="31"/>
  <c r="G13" i="31"/>
  <c r="H13" i="31"/>
  <c r="I13" i="31"/>
  <c r="J13" i="31"/>
  <c r="K13" i="31"/>
  <c r="L13" i="31"/>
  <c r="M13" i="31"/>
  <c r="N13" i="31"/>
  <c r="O13" i="31"/>
  <c r="P13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C15" i="31"/>
  <c r="D15" i="31"/>
  <c r="E15" i="31"/>
  <c r="F15" i="31"/>
  <c r="Q15" i="31" s="1"/>
  <c r="G15" i="31"/>
  <c r="H15" i="31"/>
  <c r="I15" i="31"/>
  <c r="J15" i="31"/>
  <c r="K15" i="31"/>
  <c r="L15" i="31"/>
  <c r="M15" i="31"/>
  <c r="N15" i="31"/>
  <c r="O15" i="31"/>
  <c r="P15" i="31"/>
  <c r="C16" i="31"/>
  <c r="Q16" i="31" s="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C17" i="31"/>
  <c r="D17" i="31"/>
  <c r="Q17" i="31" s="1"/>
  <c r="E17" i="31"/>
  <c r="F17" i="31"/>
  <c r="G17" i="31"/>
  <c r="H17" i="31"/>
  <c r="I17" i="31"/>
  <c r="J17" i="31"/>
  <c r="K17" i="31"/>
  <c r="L17" i="31"/>
  <c r="M17" i="31"/>
  <c r="N17" i="31"/>
  <c r="O17" i="31"/>
  <c r="P17" i="31"/>
  <c r="C18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C19" i="31"/>
  <c r="D19" i="31"/>
  <c r="E19" i="31"/>
  <c r="F19" i="31"/>
  <c r="Q19" i="31" s="1"/>
  <c r="G19" i="31"/>
  <c r="H19" i="31"/>
  <c r="I19" i="31"/>
  <c r="J19" i="31"/>
  <c r="K19" i="31"/>
  <c r="L19" i="31"/>
  <c r="M19" i="31"/>
  <c r="N19" i="31"/>
  <c r="O19" i="31"/>
  <c r="P19" i="31"/>
  <c r="C20" i="31"/>
  <c r="Q20" i="31" s="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C21" i="31"/>
  <c r="D21" i="31"/>
  <c r="Q21" i="31" s="1"/>
  <c r="E21" i="31"/>
  <c r="F21" i="31"/>
  <c r="G21" i="31"/>
  <c r="H21" i="31"/>
  <c r="I21" i="31"/>
  <c r="J21" i="31"/>
  <c r="K21" i="31"/>
  <c r="L21" i="31"/>
  <c r="M21" i="31"/>
  <c r="N21" i="31"/>
  <c r="O21" i="31"/>
  <c r="P21" i="31"/>
  <c r="C22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C23" i="31"/>
  <c r="D23" i="31"/>
  <c r="E23" i="31"/>
  <c r="F23" i="31"/>
  <c r="Q23" i="31" s="1"/>
  <c r="G23" i="31"/>
  <c r="H23" i="31"/>
  <c r="I23" i="31"/>
  <c r="J23" i="31"/>
  <c r="K23" i="31"/>
  <c r="L23" i="31"/>
  <c r="M23" i="31"/>
  <c r="N23" i="31"/>
  <c r="O23" i="31"/>
  <c r="P23" i="31"/>
  <c r="C24" i="31"/>
  <c r="Q24" i="31" s="1"/>
  <c r="D24" i="31"/>
  <c r="E24" i="31"/>
  <c r="F24" i="31"/>
  <c r="G24" i="31"/>
  <c r="H24" i="31"/>
  <c r="I24" i="31"/>
  <c r="J24" i="31"/>
  <c r="K24" i="31"/>
  <c r="L24" i="31"/>
  <c r="M24" i="31"/>
  <c r="N24" i="31"/>
  <c r="O24" i="31"/>
  <c r="P24" i="31"/>
  <c r="C25" i="31"/>
  <c r="D25" i="31"/>
  <c r="Q25" i="31" s="1"/>
  <c r="E25" i="31"/>
  <c r="F25" i="31"/>
  <c r="G25" i="31"/>
  <c r="H25" i="31"/>
  <c r="I25" i="31"/>
  <c r="J25" i="31"/>
  <c r="K25" i="31"/>
  <c r="L25" i="31"/>
  <c r="M25" i="31"/>
  <c r="N25" i="31"/>
  <c r="O25" i="31"/>
  <c r="P25" i="31"/>
  <c r="C26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C27" i="31"/>
  <c r="D27" i="31"/>
  <c r="E27" i="31"/>
  <c r="F27" i="31"/>
  <c r="Q27" i="31" s="1"/>
  <c r="G27" i="31"/>
  <c r="H27" i="31"/>
  <c r="I27" i="31"/>
  <c r="J27" i="31"/>
  <c r="K27" i="31"/>
  <c r="L27" i="31"/>
  <c r="M27" i="31"/>
  <c r="N27" i="31"/>
  <c r="O27" i="31"/>
  <c r="P27" i="31"/>
  <c r="C28" i="31"/>
  <c r="Q28" i="31" s="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C29" i="31"/>
  <c r="D29" i="31"/>
  <c r="Q29" i="31" s="1"/>
  <c r="E29" i="31"/>
  <c r="F29" i="31"/>
  <c r="G29" i="31"/>
  <c r="H29" i="31"/>
  <c r="I29" i="31"/>
  <c r="J29" i="31"/>
  <c r="K29" i="31"/>
  <c r="L29" i="31"/>
  <c r="M29" i="31"/>
  <c r="N29" i="31"/>
  <c r="O29" i="31"/>
  <c r="P29" i="31"/>
  <c r="C30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C31" i="31"/>
  <c r="D31" i="31"/>
  <c r="E31" i="31"/>
  <c r="F31" i="31"/>
  <c r="Q31" i="31" s="1"/>
  <c r="G31" i="31"/>
  <c r="H31" i="31"/>
  <c r="I31" i="31"/>
  <c r="J31" i="31"/>
  <c r="K31" i="31"/>
  <c r="L31" i="31"/>
  <c r="M31" i="31"/>
  <c r="N31" i="31"/>
  <c r="O31" i="31"/>
  <c r="P31" i="31"/>
  <c r="C32" i="31"/>
  <c r="Q32" i="31" s="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C33" i="31"/>
  <c r="D33" i="31"/>
  <c r="Q33" i="31" s="1"/>
  <c r="E33" i="31"/>
  <c r="F33" i="31"/>
  <c r="G33" i="31"/>
  <c r="H33" i="31"/>
  <c r="I33" i="31"/>
  <c r="J33" i="31"/>
  <c r="K33" i="31"/>
  <c r="L33" i="31"/>
  <c r="M33" i="31"/>
  <c r="N33" i="31"/>
  <c r="O33" i="31"/>
  <c r="P33" i="31"/>
  <c r="C34" i="31"/>
  <c r="D34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C35" i="31"/>
  <c r="Q35" i="31" s="1"/>
  <c r="D35" i="31"/>
  <c r="E35" i="31"/>
  <c r="F35" i="31"/>
  <c r="G35" i="31"/>
  <c r="H35" i="31"/>
  <c r="I35" i="31"/>
  <c r="J35" i="31"/>
  <c r="K35" i="31"/>
  <c r="L35" i="31"/>
  <c r="M35" i="31"/>
  <c r="N35" i="31"/>
  <c r="O35" i="31"/>
  <c r="P35" i="31"/>
  <c r="C36" i="31"/>
  <c r="Q36" i="31" s="1"/>
  <c r="D36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C37" i="31"/>
  <c r="D37" i="31"/>
  <c r="Q37" i="31" s="1"/>
  <c r="E37" i="31"/>
  <c r="F37" i="31"/>
  <c r="G37" i="31"/>
  <c r="H37" i="31"/>
  <c r="I37" i="31"/>
  <c r="J37" i="31"/>
  <c r="K37" i="31"/>
  <c r="L37" i="31"/>
  <c r="M37" i="31"/>
  <c r="N37" i="31"/>
  <c r="O37" i="31"/>
  <c r="P37" i="31"/>
  <c r="C38" i="31"/>
  <c r="D38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C39" i="31"/>
  <c r="Q39" i="31" s="1"/>
  <c r="D39" i="31"/>
  <c r="E39" i="31"/>
  <c r="F39" i="31"/>
  <c r="G39" i="31"/>
  <c r="H39" i="31"/>
  <c r="I39" i="31"/>
  <c r="J39" i="31"/>
  <c r="K39" i="31"/>
  <c r="L39" i="31"/>
  <c r="M39" i="31"/>
  <c r="N39" i="31"/>
  <c r="O39" i="31"/>
  <c r="P39" i="31"/>
  <c r="C40" i="31"/>
  <c r="Q40" i="31" s="1"/>
  <c r="D40" i="31"/>
  <c r="E40" i="31"/>
  <c r="F40" i="31"/>
  <c r="G40" i="31"/>
  <c r="H40" i="31"/>
  <c r="I40" i="31"/>
  <c r="J40" i="31"/>
  <c r="K40" i="31"/>
  <c r="L40" i="31"/>
  <c r="M40" i="31"/>
  <c r="N40" i="31"/>
  <c r="O40" i="31"/>
  <c r="P40" i="31"/>
  <c r="C41" i="31"/>
  <c r="D41" i="31"/>
  <c r="Q41" i="31" s="1"/>
  <c r="E41" i="31"/>
  <c r="F41" i="31"/>
  <c r="G41" i="31"/>
  <c r="H41" i="31"/>
  <c r="I41" i="31"/>
  <c r="J41" i="31"/>
  <c r="K41" i="31"/>
  <c r="L41" i="31"/>
  <c r="M41" i="31"/>
  <c r="N41" i="31"/>
  <c r="O41" i="31"/>
  <c r="P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C43" i="31"/>
  <c r="Q43" i="31" s="1"/>
  <c r="D43" i="31"/>
  <c r="E43" i="31"/>
  <c r="F43" i="31"/>
  <c r="G43" i="31"/>
  <c r="H43" i="31"/>
  <c r="I43" i="31"/>
  <c r="J43" i="31"/>
  <c r="K43" i="31"/>
  <c r="L43" i="31"/>
  <c r="M43" i="31"/>
  <c r="N43" i="31"/>
  <c r="O43" i="31"/>
  <c r="P43" i="31"/>
  <c r="C44" i="31"/>
  <c r="Q44" i="31" s="1"/>
  <c r="D44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C45" i="31"/>
  <c r="D45" i="31"/>
  <c r="Q45" i="31" s="1"/>
  <c r="E45" i="31"/>
  <c r="F45" i="31"/>
  <c r="G45" i="31"/>
  <c r="H45" i="31"/>
  <c r="I45" i="31"/>
  <c r="J45" i="31"/>
  <c r="K45" i="31"/>
  <c r="L45" i="31"/>
  <c r="M45" i="31"/>
  <c r="N45" i="31"/>
  <c r="O45" i="31"/>
  <c r="P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C47" i="31"/>
  <c r="Q47" i="31" s="1"/>
  <c r="D47" i="31"/>
  <c r="E47" i="31"/>
  <c r="F47" i="31"/>
  <c r="G47" i="31"/>
  <c r="H47" i="31"/>
  <c r="I47" i="31"/>
  <c r="J47" i="31"/>
  <c r="K47" i="31"/>
  <c r="L47" i="31"/>
  <c r="M47" i="31"/>
  <c r="N47" i="31"/>
  <c r="O47" i="31"/>
  <c r="P47" i="31"/>
  <c r="C48" i="31"/>
  <c r="Q48" i="31" s="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C49" i="31"/>
  <c r="D49" i="31"/>
  <c r="Q49" i="31" s="1"/>
  <c r="E49" i="31"/>
  <c r="F49" i="31"/>
  <c r="G49" i="31"/>
  <c r="H49" i="31"/>
  <c r="I49" i="31"/>
  <c r="J49" i="31"/>
  <c r="K49" i="31"/>
  <c r="L49" i="31"/>
  <c r="M49" i="31"/>
  <c r="N49" i="31"/>
  <c r="O49" i="31"/>
  <c r="P49" i="31"/>
  <c r="C50" i="31"/>
  <c r="D50" i="31"/>
  <c r="E50" i="31"/>
  <c r="E54" i="31" s="1"/>
  <c r="E62" i="31" s="1"/>
  <c r="F50" i="31"/>
  <c r="G50" i="31"/>
  <c r="H50" i="31"/>
  <c r="I50" i="31"/>
  <c r="I54" i="31" s="1"/>
  <c r="I62" i="31" s="1"/>
  <c r="J50" i="31"/>
  <c r="K50" i="31"/>
  <c r="L50" i="31"/>
  <c r="M50" i="31"/>
  <c r="M54" i="31" s="1"/>
  <c r="M62" i="31" s="1"/>
  <c r="N50" i="31"/>
  <c r="O50" i="31"/>
  <c r="P50" i="31"/>
  <c r="Q50" i="31"/>
  <c r="C51" i="31"/>
  <c r="Q51" i="31" s="1"/>
  <c r="D51" i="31"/>
  <c r="E51" i="31"/>
  <c r="F51" i="31"/>
  <c r="F53" i="31" s="1"/>
  <c r="F61" i="31" s="1"/>
  <c r="G51" i="31"/>
  <c r="G53" i="31" s="1"/>
  <c r="G61" i="31" s="1"/>
  <c r="H51" i="31"/>
  <c r="I51" i="31"/>
  <c r="J51" i="31"/>
  <c r="J53" i="31" s="1"/>
  <c r="J61" i="31" s="1"/>
  <c r="K51" i="31"/>
  <c r="K53" i="31" s="1"/>
  <c r="K61" i="31" s="1"/>
  <c r="L51" i="31"/>
  <c r="M51" i="31"/>
  <c r="N51" i="31"/>
  <c r="N53" i="31" s="1"/>
  <c r="N61" i="31" s="1"/>
  <c r="O51" i="31"/>
  <c r="P51" i="31"/>
  <c r="C52" i="31"/>
  <c r="Q52" i="31" s="1"/>
  <c r="D52" i="31"/>
  <c r="E52" i="31"/>
  <c r="F52" i="31"/>
  <c r="G52" i="31"/>
  <c r="G54" i="31" s="1"/>
  <c r="G62" i="31" s="1"/>
  <c r="H52" i="31"/>
  <c r="I52" i="31"/>
  <c r="J52" i="31"/>
  <c r="K52" i="31"/>
  <c r="K54" i="31" s="1"/>
  <c r="K62" i="31" s="1"/>
  <c r="L52" i="31"/>
  <c r="M52" i="31"/>
  <c r="N52" i="31"/>
  <c r="O52" i="31"/>
  <c r="P52" i="31"/>
  <c r="D53" i="31"/>
  <c r="E53" i="31"/>
  <c r="H53" i="31"/>
  <c r="I53" i="31"/>
  <c r="L53" i="31"/>
  <c r="M53" i="31"/>
  <c r="D54" i="31"/>
  <c r="F54" i="31"/>
  <c r="H54" i="31"/>
  <c r="J54" i="31"/>
  <c r="L54" i="31"/>
  <c r="N54" i="31"/>
  <c r="D61" i="31"/>
  <c r="E61" i="31"/>
  <c r="H61" i="31"/>
  <c r="I61" i="31"/>
  <c r="L61" i="31"/>
  <c r="M61" i="31"/>
  <c r="D62" i="31"/>
  <c r="F62" i="31"/>
  <c r="H62" i="31"/>
  <c r="J62" i="31"/>
  <c r="L62" i="31"/>
  <c r="N62" i="31"/>
  <c r="F64" i="31"/>
  <c r="I64" i="31"/>
  <c r="L64" i="31"/>
  <c r="O64" i="31"/>
  <c r="F65" i="31"/>
  <c r="I65" i="31"/>
  <c r="L65" i="31"/>
  <c r="O65" i="31"/>
  <c r="I67" i="31"/>
  <c r="K67" i="31"/>
  <c r="L67" i="31"/>
  <c r="N67" i="31"/>
  <c r="P67" i="31"/>
  <c r="I68" i="31"/>
  <c r="K68" i="31"/>
  <c r="L68" i="31"/>
  <c r="N68" i="31"/>
  <c r="P68" i="31"/>
  <c r="C69" i="31"/>
  <c r="C70" i="31"/>
  <c r="D70" i="31"/>
  <c r="E70" i="31"/>
  <c r="F70" i="31"/>
  <c r="G70" i="31"/>
  <c r="H70" i="31"/>
  <c r="I70" i="31"/>
  <c r="J70" i="31"/>
  <c r="K70" i="31"/>
  <c r="L70" i="31"/>
  <c r="M70" i="31"/>
  <c r="N70" i="31"/>
  <c r="C72" i="31"/>
  <c r="Q72" i="31" s="1"/>
  <c r="D72" i="31"/>
  <c r="E72" i="31"/>
  <c r="F72" i="31"/>
  <c r="G72" i="31"/>
  <c r="H72" i="31"/>
  <c r="I72" i="31"/>
  <c r="J72" i="31"/>
  <c r="K72" i="31"/>
  <c r="L72" i="31"/>
  <c r="M72" i="31"/>
  <c r="N72" i="31"/>
  <c r="O72" i="31"/>
  <c r="P72" i="31"/>
  <c r="C73" i="31"/>
  <c r="D73" i="31"/>
  <c r="Q73" i="31" s="1"/>
  <c r="E73" i="31"/>
  <c r="F73" i="31"/>
  <c r="G73" i="31"/>
  <c r="H73" i="31"/>
  <c r="I73" i="31"/>
  <c r="J73" i="31"/>
  <c r="K73" i="31"/>
  <c r="L73" i="31"/>
  <c r="M73" i="31"/>
  <c r="N73" i="31"/>
  <c r="O73" i="31"/>
  <c r="P73" i="31"/>
  <c r="C74" i="31"/>
  <c r="D74" i="31"/>
  <c r="E74" i="31"/>
  <c r="F74" i="31"/>
  <c r="G74" i="31"/>
  <c r="H74" i="31"/>
  <c r="I74" i="31"/>
  <c r="J74" i="31"/>
  <c r="K74" i="31"/>
  <c r="L74" i="31"/>
  <c r="M74" i="31"/>
  <c r="N74" i="31"/>
  <c r="O74" i="31"/>
  <c r="P74" i="31"/>
  <c r="Q74" i="31"/>
  <c r="C75" i="31"/>
  <c r="Q75" i="31" s="1"/>
  <c r="D75" i="31"/>
  <c r="E75" i="31"/>
  <c r="F75" i="31"/>
  <c r="G75" i="31"/>
  <c r="H75" i="31"/>
  <c r="I75" i="31"/>
  <c r="J75" i="31"/>
  <c r="K75" i="31"/>
  <c r="L75" i="31"/>
  <c r="M75" i="31"/>
  <c r="N75" i="31"/>
  <c r="O75" i="31"/>
  <c r="P75" i="31"/>
  <c r="C76" i="31"/>
  <c r="Q76" i="31" s="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C77" i="31"/>
  <c r="D77" i="31"/>
  <c r="Q77" i="31" s="1"/>
  <c r="E77" i="31"/>
  <c r="F77" i="31"/>
  <c r="G77" i="31"/>
  <c r="H77" i="31"/>
  <c r="I77" i="31"/>
  <c r="J77" i="31"/>
  <c r="K77" i="31"/>
  <c r="L77" i="31"/>
  <c r="M77" i="31"/>
  <c r="N77" i="31"/>
  <c r="O77" i="31"/>
  <c r="P77" i="31"/>
  <c r="C78" i="31"/>
  <c r="D78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C79" i="31"/>
  <c r="Q79" i="31" s="1"/>
  <c r="D79" i="31"/>
  <c r="E79" i="31"/>
  <c r="F79" i="31"/>
  <c r="G79" i="31"/>
  <c r="H79" i="31"/>
  <c r="I79" i="31"/>
  <c r="J79" i="31"/>
  <c r="K79" i="31"/>
  <c r="L79" i="31"/>
  <c r="M79" i="31"/>
  <c r="N79" i="31"/>
  <c r="O79" i="31"/>
  <c r="P79" i="31"/>
  <c r="C80" i="31"/>
  <c r="Q80" i="31" s="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C81" i="31"/>
  <c r="D81" i="31"/>
  <c r="Q81" i="31" s="1"/>
  <c r="E81" i="31"/>
  <c r="F81" i="31"/>
  <c r="G81" i="31"/>
  <c r="H81" i="31"/>
  <c r="I81" i="31"/>
  <c r="J81" i="31"/>
  <c r="K81" i="31"/>
  <c r="L81" i="31"/>
  <c r="M81" i="31"/>
  <c r="N81" i="31"/>
  <c r="O81" i="31"/>
  <c r="P81" i="31"/>
  <c r="C82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C83" i="31"/>
  <c r="D83" i="31"/>
  <c r="Q83" i="31" s="1"/>
  <c r="E83" i="31"/>
  <c r="F83" i="31"/>
  <c r="G83" i="31"/>
  <c r="H83" i="31"/>
  <c r="I83" i="31"/>
  <c r="J83" i="31"/>
  <c r="K83" i="31"/>
  <c r="L83" i="31"/>
  <c r="M83" i="31"/>
  <c r="N83" i="31"/>
  <c r="O83" i="31"/>
  <c r="P83" i="31"/>
  <c r="C84" i="31"/>
  <c r="Q84" i="31" s="1"/>
  <c r="D84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C85" i="31"/>
  <c r="D85" i="31"/>
  <c r="Q85" i="31" s="1"/>
  <c r="E85" i="31"/>
  <c r="F85" i="31"/>
  <c r="G85" i="31"/>
  <c r="H85" i="31"/>
  <c r="I85" i="31"/>
  <c r="J85" i="31"/>
  <c r="K85" i="31"/>
  <c r="L85" i="31"/>
  <c r="M85" i="31"/>
  <c r="N85" i="31"/>
  <c r="O85" i="31"/>
  <c r="P85" i="31"/>
  <c r="C86" i="31"/>
  <c r="D86" i="31"/>
  <c r="E86" i="31"/>
  <c r="F86" i="31"/>
  <c r="G86" i="31"/>
  <c r="H86" i="31"/>
  <c r="I86" i="31"/>
  <c r="J86" i="31"/>
  <c r="K86" i="31"/>
  <c r="L86" i="31"/>
  <c r="M86" i="31"/>
  <c r="N86" i="31"/>
  <c r="O86" i="31"/>
  <c r="P86" i="31"/>
  <c r="Q86" i="31"/>
  <c r="C87" i="31"/>
  <c r="D87" i="31"/>
  <c r="Q87" i="31" s="1"/>
  <c r="E87" i="31"/>
  <c r="F87" i="31"/>
  <c r="G87" i="31"/>
  <c r="H87" i="31"/>
  <c r="I87" i="31"/>
  <c r="J87" i="31"/>
  <c r="K87" i="31"/>
  <c r="L87" i="31"/>
  <c r="M87" i="31"/>
  <c r="N87" i="31"/>
  <c r="O87" i="31"/>
  <c r="P87" i="31"/>
  <c r="C88" i="31"/>
  <c r="Q88" i="31" s="1"/>
  <c r="D88" i="31"/>
  <c r="E88" i="31"/>
  <c r="F88" i="31"/>
  <c r="G88" i="31"/>
  <c r="H88" i="31"/>
  <c r="I88" i="31"/>
  <c r="J88" i="31"/>
  <c r="K88" i="31"/>
  <c r="L88" i="31"/>
  <c r="M88" i="31"/>
  <c r="N88" i="31"/>
  <c r="O88" i="31"/>
  <c r="P88" i="31"/>
  <c r="C89" i="31"/>
  <c r="D89" i="31"/>
  <c r="Q89" i="31" s="1"/>
  <c r="E89" i="31"/>
  <c r="F89" i="31"/>
  <c r="G89" i="31"/>
  <c r="H89" i="31"/>
  <c r="I89" i="31"/>
  <c r="J89" i="31"/>
  <c r="K89" i="31"/>
  <c r="L89" i="31"/>
  <c r="M89" i="31"/>
  <c r="N89" i="31"/>
  <c r="O89" i="31"/>
  <c r="P89" i="31"/>
  <c r="C90" i="31"/>
  <c r="D90" i="31"/>
  <c r="E90" i="31"/>
  <c r="F90" i="31"/>
  <c r="G90" i="31"/>
  <c r="H90" i="31"/>
  <c r="I90" i="31"/>
  <c r="J90" i="31"/>
  <c r="K90" i="31"/>
  <c r="L90" i="31"/>
  <c r="M90" i="31"/>
  <c r="N90" i="31"/>
  <c r="O90" i="31"/>
  <c r="P90" i="31"/>
  <c r="Q90" i="31"/>
  <c r="C91" i="31"/>
  <c r="D91" i="31"/>
  <c r="Q91" i="31" s="1"/>
  <c r="E91" i="31"/>
  <c r="F91" i="31"/>
  <c r="G91" i="31"/>
  <c r="H91" i="31"/>
  <c r="I91" i="31"/>
  <c r="J91" i="31"/>
  <c r="K91" i="31"/>
  <c r="L91" i="31"/>
  <c r="M91" i="31"/>
  <c r="N91" i="31"/>
  <c r="O91" i="31"/>
  <c r="P91" i="31"/>
  <c r="C92" i="31"/>
  <c r="Q92" i="31" s="1"/>
  <c r="D92" i="31"/>
  <c r="E92" i="31"/>
  <c r="F92" i="31"/>
  <c r="G92" i="31"/>
  <c r="H92" i="31"/>
  <c r="I92" i="31"/>
  <c r="J92" i="31"/>
  <c r="K92" i="31"/>
  <c r="L92" i="31"/>
  <c r="M92" i="31"/>
  <c r="N92" i="31"/>
  <c r="O92" i="31"/>
  <c r="P92" i="31"/>
  <c r="C93" i="31"/>
  <c r="D93" i="31"/>
  <c r="Q93" i="31" s="1"/>
  <c r="E93" i="31"/>
  <c r="F93" i="31"/>
  <c r="G93" i="31"/>
  <c r="H93" i="31"/>
  <c r="I93" i="31"/>
  <c r="J93" i="31"/>
  <c r="K93" i="31"/>
  <c r="L93" i="31"/>
  <c r="M93" i="31"/>
  <c r="N93" i="31"/>
  <c r="O93" i="31"/>
  <c r="P93" i="31"/>
  <c r="C94" i="31"/>
  <c r="D94" i="31"/>
  <c r="E94" i="31"/>
  <c r="F94" i="31"/>
  <c r="G94" i="31"/>
  <c r="H94" i="31"/>
  <c r="I94" i="31"/>
  <c r="J94" i="31"/>
  <c r="K94" i="31"/>
  <c r="L94" i="31"/>
  <c r="M94" i="31"/>
  <c r="N94" i="31"/>
  <c r="O94" i="31"/>
  <c r="P94" i="31"/>
  <c r="Q94" i="31"/>
  <c r="C95" i="31"/>
  <c r="D95" i="31"/>
  <c r="Q95" i="31" s="1"/>
  <c r="E95" i="31"/>
  <c r="F95" i="31"/>
  <c r="G95" i="31"/>
  <c r="H95" i="31"/>
  <c r="I95" i="31"/>
  <c r="J95" i="31"/>
  <c r="K95" i="31"/>
  <c r="L95" i="31"/>
  <c r="M95" i="31"/>
  <c r="N95" i="31"/>
  <c r="O95" i="31"/>
  <c r="P95" i="31"/>
  <c r="C96" i="31"/>
  <c r="Q96" i="31" s="1"/>
  <c r="D96" i="31"/>
  <c r="E96" i="31"/>
  <c r="F96" i="31"/>
  <c r="G96" i="31"/>
  <c r="H96" i="31"/>
  <c r="I96" i="31"/>
  <c r="J96" i="31"/>
  <c r="K96" i="31"/>
  <c r="L96" i="31"/>
  <c r="M96" i="31"/>
  <c r="N96" i="31"/>
  <c r="O96" i="31"/>
  <c r="P96" i="31"/>
  <c r="C97" i="31"/>
  <c r="D97" i="31"/>
  <c r="Q97" i="31" s="1"/>
  <c r="E97" i="31"/>
  <c r="F97" i="31"/>
  <c r="G97" i="31"/>
  <c r="H97" i="31"/>
  <c r="I97" i="31"/>
  <c r="J97" i="31"/>
  <c r="K97" i="31"/>
  <c r="L97" i="31"/>
  <c r="M97" i="31"/>
  <c r="N97" i="31"/>
  <c r="O97" i="31"/>
  <c r="P97" i="31"/>
  <c r="C98" i="31"/>
  <c r="D98" i="31"/>
  <c r="E98" i="31"/>
  <c r="F98" i="31"/>
  <c r="G98" i="31"/>
  <c r="H98" i="31"/>
  <c r="I98" i="31"/>
  <c r="J98" i="31"/>
  <c r="K98" i="31"/>
  <c r="L98" i="31"/>
  <c r="M98" i="31"/>
  <c r="N98" i="31"/>
  <c r="O98" i="31"/>
  <c r="P98" i="31"/>
  <c r="Q98" i="31"/>
  <c r="C99" i="31"/>
  <c r="Q99" i="31" s="1"/>
  <c r="D99" i="31"/>
  <c r="E99" i="31"/>
  <c r="F99" i="31"/>
  <c r="G99" i="31"/>
  <c r="H99" i="31"/>
  <c r="I99" i="31"/>
  <c r="J99" i="31"/>
  <c r="K99" i="31"/>
  <c r="L99" i="31"/>
  <c r="M99" i="31"/>
  <c r="N99" i="31"/>
  <c r="O99" i="31"/>
  <c r="P99" i="31"/>
  <c r="C100" i="31"/>
  <c r="Q100" i="31" s="1"/>
  <c r="D100" i="31"/>
  <c r="E100" i="31"/>
  <c r="F100" i="31"/>
  <c r="G100" i="31"/>
  <c r="H100" i="31"/>
  <c r="I100" i="31"/>
  <c r="J100" i="31"/>
  <c r="K100" i="31"/>
  <c r="L100" i="31"/>
  <c r="M100" i="31"/>
  <c r="N100" i="31"/>
  <c r="O100" i="31"/>
  <c r="P100" i="31"/>
  <c r="C101" i="31"/>
  <c r="D101" i="31"/>
  <c r="Q101" i="31" s="1"/>
  <c r="E101" i="31"/>
  <c r="F101" i="31"/>
  <c r="G101" i="31"/>
  <c r="H101" i="31"/>
  <c r="I101" i="31"/>
  <c r="J101" i="31"/>
  <c r="K101" i="31"/>
  <c r="L101" i="31"/>
  <c r="M101" i="31"/>
  <c r="N101" i="31"/>
  <c r="O101" i="31"/>
  <c r="P101" i="31"/>
  <c r="C102" i="31"/>
  <c r="D102" i="31"/>
  <c r="E102" i="31"/>
  <c r="F102" i="31"/>
  <c r="G102" i="31"/>
  <c r="H102" i="31"/>
  <c r="I102" i="31"/>
  <c r="J102" i="31"/>
  <c r="K102" i="31"/>
  <c r="L102" i="31"/>
  <c r="M102" i="31"/>
  <c r="N102" i="31"/>
  <c r="O102" i="31"/>
  <c r="P102" i="31"/>
  <c r="Q102" i="31"/>
  <c r="C103" i="31"/>
  <c r="D103" i="31"/>
  <c r="Q103" i="31" s="1"/>
  <c r="E103" i="31"/>
  <c r="F103" i="31"/>
  <c r="G103" i="31"/>
  <c r="H103" i="31"/>
  <c r="I103" i="31"/>
  <c r="J103" i="31"/>
  <c r="K103" i="31"/>
  <c r="L103" i="31"/>
  <c r="M103" i="31"/>
  <c r="N103" i="31"/>
  <c r="O103" i="31"/>
  <c r="P103" i="31"/>
  <c r="C104" i="31"/>
  <c r="Q104" i="31" s="1"/>
  <c r="D104" i="31"/>
  <c r="E104" i="31"/>
  <c r="F104" i="31"/>
  <c r="G104" i="31"/>
  <c r="H104" i="31"/>
  <c r="I104" i="31"/>
  <c r="J104" i="31"/>
  <c r="K104" i="31"/>
  <c r="L104" i="31"/>
  <c r="M104" i="31"/>
  <c r="N104" i="31"/>
  <c r="O104" i="31"/>
  <c r="P104" i="31"/>
  <c r="C105" i="31"/>
  <c r="D105" i="31"/>
  <c r="Q105" i="31" s="1"/>
  <c r="E105" i="31"/>
  <c r="F105" i="31"/>
  <c r="G105" i="31"/>
  <c r="H105" i="31"/>
  <c r="I105" i="31"/>
  <c r="J105" i="31"/>
  <c r="K105" i="31"/>
  <c r="L105" i="31"/>
  <c r="M105" i="31"/>
  <c r="N105" i="31"/>
  <c r="O105" i="31"/>
  <c r="P105" i="31"/>
  <c r="C106" i="31"/>
  <c r="D106" i="31"/>
  <c r="E106" i="31"/>
  <c r="F106" i="31"/>
  <c r="G106" i="31"/>
  <c r="H106" i="31"/>
  <c r="I106" i="31"/>
  <c r="J106" i="31"/>
  <c r="K106" i="31"/>
  <c r="L106" i="31"/>
  <c r="M106" i="31"/>
  <c r="N106" i="31"/>
  <c r="O106" i="31"/>
  <c r="P106" i="31"/>
  <c r="Q106" i="31"/>
  <c r="C107" i="31"/>
  <c r="D107" i="31"/>
  <c r="Q107" i="31" s="1"/>
  <c r="E107" i="31"/>
  <c r="F107" i="31"/>
  <c r="G107" i="31"/>
  <c r="H107" i="31"/>
  <c r="I107" i="31"/>
  <c r="J107" i="31"/>
  <c r="K107" i="31"/>
  <c r="L107" i="31"/>
  <c r="M107" i="31"/>
  <c r="N107" i="31"/>
  <c r="O107" i="31"/>
  <c r="P107" i="31"/>
  <c r="C108" i="31"/>
  <c r="Q108" i="31" s="1"/>
  <c r="D108" i="3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C109" i="31"/>
  <c r="D109" i="31"/>
  <c r="Q109" i="31" s="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C110" i="31"/>
  <c r="D110" i="31"/>
  <c r="E110" i="31"/>
  <c r="F110" i="31"/>
  <c r="G110" i="31"/>
  <c r="H110" i="31"/>
  <c r="I110" i="31"/>
  <c r="J110" i="31"/>
  <c r="K110" i="31"/>
  <c r="L110" i="31"/>
  <c r="M110" i="31"/>
  <c r="N110" i="31"/>
  <c r="O110" i="31"/>
  <c r="P110" i="31"/>
  <c r="Q110" i="31"/>
  <c r="C111" i="31"/>
  <c r="D111" i="31"/>
  <c r="Q111" i="31" s="1"/>
  <c r="E111" i="31"/>
  <c r="F111" i="31"/>
  <c r="G111" i="31"/>
  <c r="H111" i="31"/>
  <c r="I111" i="31"/>
  <c r="J111" i="31"/>
  <c r="K111" i="31"/>
  <c r="L111" i="31"/>
  <c r="M111" i="31"/>
  <c r="N111" i="31"/>
  <c r="O111" i="31"/>
  <c r="P111" i="31"/>
  <c r="C112" i="31"/>
  <c r="Q112" i="31" s="1"/>
  <c r="D112" i="31"/>
  <c r="E112" i="31"/>
  <c r="F112" i="31"/>
  <c r="G112" i="31"/>
  <c r="H112" i="31"/>
  <c r="I112" i="31"/>
  <c r="J112" i="31"/>
  <c r="K112" i="31"/>
  <c r="L112" i="31"/>
  <c r="M112" i="31"/>
  <c r="N112" i="31"/>
  <c r="O112" i="31"/>
  <c r="P112" i="31"/>
  <c r="C113" i="31"/>
  <c r="D113" i="31"/>
  <c r="Q113" i="31" s="1"/>
  <c r="E113" i="31"/>
  <c r="F113" i="31"/>
  <c r="G113" i="31"/>
  <c r="H113" i="31"/>
  <c r="I113" i="31"/>
  <c r="J113" i="31"/>
  <c r="K113" i="31"/>
  <c r="L113" i="31"/>
  <c r="M113" i="31"/>
  <c r="N113" i="31"/>
  <c r="O113" i="31"/>
  <c r="P113" i="31"/>
  <c r="C114" i="31"/>
  <c r="D114" i="31"/>
  <c r="E114" i="31"/>
  <c r="F114" i="31"/>
  <c r="G114" i="31"/>
  <c r="H114" i="31"/>
  <c r="I114" i="31"/>
  <c r="J114" i="31"/>
  <c r="K114" i="31"/>
  <c r="L114" i="31"/>
  <c r="M114" i="31"/>
  <c r="N114" i="31"/>
  <c r="O114" i="31"/>
  <c r="P114" i="31"/>
  <c r="Q114" i="31"/>
  <c r="C115" i="31"/>
  <c r="Q115" i="31" s="1"/>
  <c r="D115" i="31"/>
  <c r="E115" i="31"/>
  <c r="F115" i="31"/>
  <c r="G115" i="31"/>
  <c r="H115" i="31"/>
  <c r="I115" i="31"/>
  <c r="J115" i="31"/>
  <c r="K115" i="31"/>
  <c r="L115" i="31"/>
  <c r="M115" i="31"/>
  <c r="N115" i="31"/>
  <c r="O115" i="31"/>
  <c r="P115" i="31"/>
  <c r="C116" i="31"/>
  <c r="Q116" i="31" s="1"/>
  <c r="D116" i="31"/>
  <c r="E116" i="31"/>
  <c r="F116" i="31"/>
  <c r="G116" i="31"/>
  <c r="H116" i="31"/>
  <c r="I116" i="31"/>
  <c r="J116" i="31"/>
  <c r="K116" i="31"/>
  <c r="L116" i="31"/>
  <c r="M116" i="31"/>
  <c r="N116" i="31"/>
  <c r="O116" i="31"/>
  <c r="P116" i="31"/>
  <c r="C117" i="31"/>
  <c r="D117" i="31"/>
  <c r="Q117" i="31" s="1"/>
  <c r="E117" i="31"/>
  <c r="F117" i="31"/>
  <c r="G117" i="31"/>
  <c r="H117" i="31"/>
  <c r="H121" i="31" s="1"/>
  <c r="H129" i="31" s="1"/>
  <c r="I117" i="31"/>
  <c r="J117" i="31"/>
  <c r="K117" i="31"/>
  <c r="L117" i="31"/>
  <c r="L121" i="31" s="1"/>
  <c r="L129" i="31" s="1"/>
  <c r="M117" i="31"/>
  <c r="N117" i="31"/>
  <c r="O117" i="31"/>
  <c r="P117" i="31"/>
  <c r="C118" i="31"/>
  <c r="D118" i="31"/>
  <c r="E118" i="31"/>
  <c r="E120" i="31" s="1"/>
  <c r="F118" i="31"/>
  <c r="G118" i="31"/>
  <c r="H118" i="31"/>
  <c r="I118" i="31"/>
  <c r="I120" i="31" s="1"/>
  <c r="I128" i="31" s="1"/>
  <c r="J118" i="31"/>
  <c r="K118" i="31"/>
  <c r="L118" i="31"/>
  <c r="M118" i="31"/>
  <c r="M120" i="31" s="1"/>
  <c r="M128" i="31" s="1"/>
  <c r="N118" i="31"/>
  <c r="O118" i="31"/>
  <c r="P118" i="31"/>
  <c r="Q118" i="31"/>
  <c r="C119" i="31"/>
  <c r="D119" i="31"/>
  <c r="Q119" i="31" s="1"/>
  <c r="E119" i="31"/>
  <c r="F119" i="31"/>
  <c r="F121" i="31" s="1"/>
  <c r="F129" i="31" s="1"/>
  <c r="G119" i="31"/>
  <c r="H119" i="31"/>
  <c r="I119" i="31"/>
  <c r="J119" i="31"/>
  <c r="J121" i="31" s="1"/>
  <c r="J129" i="31" s="1"/>
  <c r="K119" i="31"/>
  <c r="L119" i="31"/>
  <c r="M119" i="31"/>
  <c r="N119" i="31"/>
  <c r="N121" i="31" s="1"/>
  <c r="N129" i="31" s="1"/>
  <c r="O119" i="31"/>
  <c r="P119" i="31"/>
  <c r="C120" i="31"/>
  <c r="D122" i="31" s="1"/>
  <c r="D120" i="31"/>
  <c r="F120" i="31"/>
  <c r="G120" i="31"/>
  <c r="H120" i="31"/>
  <c r="J120" i="31"/>
  <c r="K120" i="31"/>
  <c r="L120" i="31"/>
  <c r="N120" i="31"/>
  <c r="C121" i="31"/>
  <c r="E121" i="31"/>
  <c r="G121" i="31"/>
  <c r="I121" i="31"/>
  <c r="K121" i="31"/>
  <c r="M121" i="31"/>
  <c r="C128" i="31"/>
  <c r="D128" i="31"/>
  <c r="F128" i="31"/>
  <c r="G128" i="31"/>
  <c r="H128" i="31"/>
  <c r="J128" i="31"/>
  <c r="K128" i="31"/>
  <c r="L128" i="31"/>
  <c r="N128" i="31"/>
  <c r="C129" i="31"/>
  <c r="E129" i="31"/>
  <c r="G129" i="31"/>
  <c r="I129" i="31"/>
  <c r="K129" i="31"/>
  <c r="M129" i="31"/>
  <c r="F131" i="31"/>
  <c r="I131" i="31"/>
  <c r="L131" i="31"/>
  <c r="O131" i="31"/>
  <c r="F132" i="31"/>
  <c r="I132" i="31"/>
  <c r="L132" i="31"/>
  <c r="O132" i="31"/>
  <c r="I134" i="31"/>
  <c r="K134" i="31"/>
  <c r="L134" i="31"/>
  <c r="N134" i="31"/>
  <c r="Q134" i="31"/>
  <c r="I135" i="31"/>
  <c r="K135" i="31"/>
  <c r="L135" i="31"/>
  <c r="N135" i="31"/>
  <c r="Q135" i="31"/>
  <c r="C136" i="31"/>
  <c r="C137" i="31"/>
  <c r="D137" i="31"/>
  <c r="E137" i="31"/>
  <c r="F137" i="31"/>
  <c r="G137" i="31"/>
  <c r="H137" i="31"/>
  <c r="I137" i="31"/>
  <c r="J137" i="31"/>
  <c r="K137" i="31"/>
  <c r="L137" i="31"/>
  <c r="M137" i="31"/>
  <c r="N137" i="31"/>
  <c r="C139" i="31"/>
  <c r="D139" i="31"/>
  <c r="E139" i="31"/>
  <c r="F139" i="31"/>
  <c r="Q139" i="31" s="1"/>
  <c r="G139" i="31"/>
  <c r="H139" i="31"/>
  <c r="I139" i="31"/>
  <c r="J139" i="31"/>
  <c r="K139" i="31"/>
  <c r="L139" i="31"/>
  <c r="M139" i="31"/>
  <c r="N139" i="31"/>
  <c r="O139" i="31"/>
  <c r="P139" i="31"/>
  <c r="C140" i="31"/>
  <c r="Q140" i="31" s="1"/>
  <c r="D140" i="31"/>
  <c r="E140" i="31"/>
  <c r="F140" i="31"/>
  <c r="G140" i="31"/>
  <c r="H140" i="31"/>
  <c r="I140" i="31"/>
  <c r="J140" i="31"/>
  <c r="K140" i="31"/>
  <c r="L140" i="31"/>
  <c r="M140" i="31"/>
  <c r="N140" i="31"/>
  <c r="O140" i="31"/>
  <c r="P140" i="31"/>
  <c r="C141" i="31"/>
  <c r="D141" i="31"/>
  <c r="Q141" i="31" s="1"/>
  <c r="E141" i="31"/>
  <c r="F141" i="31"/>
  <c r="G141" i="31"/>
  <c r="H141" i="31"/>
  <c r="I141" i="31"/>
  <c r="J141" i="31"/>
  <c r="K141" i="31"/>
  <c r="L141" i="31"/>
  <c r="M141" i="31"/>
  <c r="N141" i="31"/>
  <c r="O141" i="31"/>
  <c r="P141" i="31"/>
  <c r="C142" i="31"/>
  <c r="D142" i="31"/>
  <c r="E142" i="31"/>
  <c r="F142" i="31"/>
  <c r="G142" i="31"/>
  <c r="H142" i="31"/>
  <c r="I142" i="31"/>
  <c r="J142" i="31"/>
  <c r="K142" i="31"/>
  <c r="L142" i="31"/>
  <c r="M142" i="31"/>
  <c r="N142" i="31"/>
  <c r="O142" i="31"/>
  <c r="P142" i="31"/>
  <c r="Q142" i="31"/>
  <c r="C143" i="31"/>
  <c r="D143" i="31"/>
  <c r="E143" i="31"/>
  <c r="F143" i="31"/>
  <c r="Q143" i="31" s="1"/>
  <c r="G143" i="31"/>
  <c r="H143" i="31"/>
  <c r="I143" i="31"/>
  <c r="J143" i="31"/>
  <c r="K143" i="31"/>
  <c r="L143" i="31"/>
  <c r="M143" i="31"/>
  <c r="N143" i="31"/>
  <c r="O143" i="31"/>
  <c r="P143" i="31"/>
  <c r="C144" i="31"/>
  <c r="Q144" i="31" s="1"/>
  <c r="D144" i="31"/>
  <c r="E144" i="31"/>
  <c r="F144" i="31"/>
  <c r="G144" i="31"/>
  <c r="H144" i="31"/>
  <c r="I144" i="31"/>
  <c r="J144" i="31"/>
  <c r="K144" i="31"/>
  <c r="L144" i="31"/>
  <c r="M144" i="31"/>
  <c r="N144" i="31"/>
  <c r="O144" i="31"/>
  <c r="P144" i="31"/>
  <c r="C145" i="31"/>
  <c r="D145" i="31"/>
  <c r="Q145" i="31" s="1"/>
  <c r="E145" i="31"/>
  <c r="F145" i="31"/>
  <c r="G145" i="31"/>
  <c r="H145" i="31"/>
  <c r="I145" i="31"/>
  <c r="J145" i="31"/>
  <c r="K145" i="31"/>
  <c r="L145" i="31"/>
  <c r="M145" i="31"/>
  <c r="N145" i="31"/>
  <c r="O145" i="31"/>
  <c r="P145" i="31"/>
  <c r="C146" i="31"/>
  <c r="D146" i="31"/>
  <c r="E146" i="31"/>
  <c r="F146" i="31"/>
  <c r="G146" i="31"/>
  <c r="H146" i="31"/>
  <c r="I146" i="31"/>
  <c r="J146" i="31"/>
  <c r="K146" i="31"/>
  <c r="L146" i="31"/>
  <c r="M146" i="31"/>
  <c r="N146" i="31"/>
  <c r="O146" i="31"/>
  <c r="P146" i="31"/>
  <c r="Q146" i="31"/>
  <c r="C147" i="31"/>
  <c r="D147" i="31"/>
  <c r="E147" i="31"/>
  <c r="F147" i="31"/>
  <c r="Q147" i="31" s="1"/>
  <c r="G147" i="31"/>
  <c r="H147" i="31"/>
  <c r="I147" i="31"/>
  <c r="J147" i="31"/>
  <c r="K147" i="31"/>
  <c r="L147" i="31"/>
  <c r="M147" i="31"/>
  <c r="N147" i="31"/>
  <c r="O147" i="31"/>
  <c r="P147" i="31"/>
  <c r="C148" i="31"/>
  <c r="Q148" i="31" s="1"/>
  <c r="D148" i="31"/>
  <c r="E148" i="31"/>
  <c r="F148" i="31"/>
  <c r="G148" i="31"/>
  <c r="H148" i="31"/>
  <c r="I148" i="31"/>
  <c r="J148" i="31"/>
  <c r="K148" i="31"/>
  <c r="L148" i="31"/>
  <c r="M148" i="31"/>
  <c r="N148" i="31"/>
  <c r="O148" i="31"/>
  <c r="P148" i="31"/>
  <c r="C149" i="31"/>
  <c r="D149" i="31"/>
  <c r="Q149" i="31" s="1"/>
  <c r="E149" i="31"/>
  <c r="F149" i="31"/>
  <c r="G149" i="31"/>
  <c r="H149" i="31"/>
  <c r="I149" i="31"/>
  <c r="J149" i="31"/>
  <c r="K149" i="31"/>
  <c r="L149" i="31"/>
  <c r="M149" i="31"/>
  <c r="N149" i="31"/>
  <c r="O149" i="31"/>
  <c r="P149" i="31"/>
  <c r="C150" i="31"/>
  <c r="D150" i="31"/>
  <c r="E150" i="31"/>
  <c r="F150" i="31"/>
  <c r="G150" i="31"/>
  <c r="H150" i="31"/>
  <c r="I150" i="31"/>
  <c r="J150" i="31"/>
  <c r="K150" i="31"/>
  <c r="L150" i="31"/>
  <c r="M150" i="31"/>
  <c r="N150" i="31"/>
  <c r="O150" i="31"/>
  <c r="P150" i="31"/>
  <c r="Q150" i="31"/>
  <c r="C151" i="31"/>
  <c r="D151" i="31"/>
  <c r="E151" i="31"/>
  <c r="F151" i="31"/>
  <c r="Q151" i="31" s="1"/>
  <c r="G151" i="31"/>
  <c r="H151" i="31"/>
  <c r="I151" i="31"/>
  <c r="J151" i="31"/>
  <c r="K151" i="31"/>
  <c r="L151" i="31"/>
  <c r="M151" i="31"/>
  <c r="N151" i="31"/>
  <c r="O151" i="31"/>
  <c r="P151" i="31"/>
  <c r="C152" i="31"/>
  <c r="Q152" i="31" s="1"/>
  <c r="D152" i="31"/>
  <c r="E152" i="31"/>
  <c r="F152" i="31"/>
  <c r="G152" i="31"/>
  <c r="H152" i="31"/>
  <c r="I152" i="31"/>
  <c r="J152" i="31"/>
  <c r="K152" i="31"/>
  <c r="L152" i="31"/>
  <c r="M152" i="31"/>
  <c r="N152" i="31"/>
  <c r="O152" i="31"/>
  <c r="P152" i="31"/>
  <c r="C153" i="31"/>
  <c r="D153" i="31"/>
  <c r="Q153" i="31" s="1"/>
  <c r="E153" i="31"/>
  <c r="F153" i="31"/>
  <c r="G153" i="31"/>
  <c r="H153" i="31"/>
  <c r="I153" i="31"/>
  <c r="J153" i="31"/>
  <c r="K153" i="31"/>
  <c r="L153" i="31"/>
  <c r="M153" i="31"/>
  <c r="N153" i="31"/>
  <c r="O153" i="31"/>
  <c r="P153" i="31"/>
  <c r="C154" i="31"/>
  <c r="D154" i="31"/>
  <c r="E154" i="31"/>
  <c r="F154" i="31"/>
  <c r="G154" i="31"/>
  <c r="H154" i="31"/>
  <c r="I154" i="31"/>
  <c r="J154" i="31"/>
  <c r="K154" i="31"/>
  <c r="L154" i="31"/>
  <c r="M154" i="31"/>
  <c r="N154" i="31"/>
  <c r="O154" i="31"/>
  <c r="P154" i="31"/>
  <c r="Q154" i="31"/>
  <c r="C155" i="31"/>
  <c r="D155" i="31"/>
  <c r="Q155" i="31" s="1"/>
  <c r="E155" i="31"/>
  <c r="F155" i="31"/>
  <c r="G155" i="31"/>
  <c r="H155" i="31"/>
  <c r="I155" i="31"/>
  <c r="J155" i="31"/>
  <c r="K155" i="31"/>
  <c r="L155" i="31"/>
  <c r="M155" i="31"/>
  <c r="N155" i="31"/>
  <c r="O155" i="31"/>
  <c r="P155" i="31"/>
  <c r="C156" i="31"/>
  <c r="Q156" i="31" s="1"/>
  <c r="D156" i="31"/>
  <c r="E156" i="31"/>
  <c r="F156" i="31"/>
  <c r="G156" i="31"/>
  <c r="H156" i="31"/>
  <c r="I156" i="31"/>
  <c r="J156" i="31"/>
  <c r="K156" i="31"/>
  <c r="L156" i="31"/>
  <c r="M156" i="31"/>
  <c r="N156" i="31"/>
  <c r="O156" i="31"/>
  <c r="P156" i="31"/>
  <c r="C157" i="31"/>
  <c r="D157" i="31"/>
  <c r="Q157" i="31" s="1"/>
  <c r="E157" i="31"/>
  <c r="F157" i="31"/>
  <c r="G157" i="31"/>
  <c r="H157" i="31"/>
  <c r="I157" i="31"/>
  <c r="J157" i="31"/>
  <c r="K157" i="31"/>
  <c r="L157" i="31"/>
  <c r="M157" i="31"/>
  <c r="N157" i="31"/>
  <c r="O157" i="31"/>
  <c r="P157" i="31"/>
  <c r="C158" i="31"/>
  <c r="D158" i="31"/>
  <c r="E158" i="31"/>
  <c r="F158" i="31"/>
  <c r="G158" i="31"/>
  <c r="H158" i="31"/>
  <c r="I158" i="31"/>
  <c r="J158" i="31"/>
  <c r="K158" i="31"/>
  <c r="L158" i="31"/>
  <c r="M158" i="31"/>
  <c r="N158" i="31"/>
  <c r="O158" i="31"/>
  <c r="P158" i="31"/>
  <c r="Q158" i="31"/>
  <c r="C159" i="31"/>
  <c r="D159" i="31"/>
  <c r="Q159" i="31" s="1"/>
  <c r="E159" i="31"/>
  <c r="F159" i="31"/>
  <c r="G159" i="31"/>
  <c r="H159" i="31"/>
  <c r="I159" i="31"/>
  <c r="J159" i="31"/>
  <c r="K159" i="31"/>
  <c r="L159" i="31"/>
  <c r="M159" i="31"/>
  <c r="N159" i="31"/>
  <c r="O159" i="31"/>
  <c r="P159" i="31"/>
  <c r="C160" i="31"/>
  <c r="Q160" i="31" s="1"/>
  <c r="D160" i="31"/>
  <c r="E160" i="31"/>
  <c r="F160" i="31"/>
  <c r="G160" i="31"/>
  <c r="H160" i="31"/>
  <c r="I160" i="31"/>
  <c r="J160" i="31"/>
  <c r="K160" i="31"/>
  <c r="L160" i="31"/>
  <c r="M160" i="31"/>
  <c r="N160" i="31"/>
  <c r="O160" i="31"/>
  <c r="P160" i="31"/>
  <c r="C161" i="31"/>
  <c r="D161" i="31"/>
  <c r="Q161" i="31" s="1"/>
  <c r="E161" i="31"/>
  <c r="F161" i="31"/>
  <c r="G161" i="31"/>
  <c r="H161" i="31"/>
  <c r="I161" i="31"/>
  <c r="J161" i="31"/>
  <c r="K161" i="31"/>
  <c r="L161" i="31"/>
  <c r="M161" i="31"/>
  <c r="N161" i="31"/>
  <c r="O161" i="31"/>
  <c r="P161" i="31"/>
  <c r="C162" i="31"/>
  <c r="D162" i="31"/>
  <c r="E162" i="31"/>
  <c r="F162" i="31"/>
  <c r="G162" i="31"/>
  <c r="H162" i="31"/>
  <c r="I162" i="31"/>
  <c r="J162" i="31"/>
  <c r="K162" i="31"/>
  <c r="L162" i="31"/>
  <c r="M162" i="31"/>
  <c r="N162" i="31"/>
  <c r="O162" i="31"/>
  <c r="P162" i="31"/>
  <c r="Q162" i="31"/>
  <c r="C163" i="31"/>
  <c r="D163" i="31"/>
  <c r="E163" i="31"/>
  <c r="F163" i="31"/>
  <c r="Q163" i="31" s="1"/>
  <c r="G163" i="31"/>
  <c r="H163" i="31"/>
  <c r="I163" i="31"/>
  <c r="J163" i="31"/>
  <c r="K163" i="31"/>
  <c r="L163" i="31"/>
  <c r="M163" i="31"/>
  <c r="N163" i="31"/>
  <c r="O163" i="31"/>
  <c r="P163" i="31"/>
  <c r="C164" i="31"/>
  <c r="Q164" i="31" s="1"/>
  <c r="D164" i="31"/>
  <c r="E164" i="31"/>
  <c r="F164" i="31"/>
  <c r="G164" i="31"/>
  <c r="H164" i="31"/>
  <c r="I164" i="31"/>
  <c r="J164" i="31"/>
  <c r="K164" i="31"/>
  <c r="L164" i="31"/>
  <c r="M164" i="31"/>
  <c r="N164" i="31"/>
  <c r="O164" i="31"/>
  <c r="P164" i="31"/>
  <c r="C165" i="31"/>
  <c r="D165" i="31"/>
  <c r="Q165" i="31" s="1"/>
  <c r="E165" i="31"/>
  <c r="F165" i="31"/>
  <c r="G165" i="31"/>
  <c r="H165" i="31"/>
  <c r="I165" i="31"/>
  <c r="J165" i="31"/>
  <c r="K165" i="31"/>
  <c r="L165" i="31"/>
  <c r="M165" i="31"/>
  <c r="N165" i="31"/>
  <c r="O165" i="31"/>
  <c r="P165" i="31"/>
  <c r="C166" i="31"/>
  <c r="D166" i="31"/>
  <c r="E166" i="31"/>
  <c r="F166" i="31"/>
  <c r="G166" i="31"/>
  <c r="H166" i="31"/>
  <c r="I166" i="31"/>
  <c r="J166" i="31"/>
  <c r="K166" i="31"/>
  <c r="L166" i="31"/>
  <c r="M166" i="31"/>
  <c r="N166" i="31"/>
  <c r="O166" i="31"/>
  <c r="P166" i="31"/>
  <c r="Q166" i="31"/>
  <c r="C167" i="31"/>
  <c r="D167" i="31"/>
  <c r="E167" i="31"/>
  <c r="F167" i="31"/>
  <c r="Q167" i="31" s="1"/>
  <c r="G167" i="31"/>
  <c r="H167" i="31"/>
  <c r="I167" i="31"/>
  <c r="J167" i="31"/>
  <c r="K167" i="31"/>
  <c r="L167" i="31"/>
  <c r="M167" i="31"/>
  <c r="N167" i="31"/>
  <c r="O167" i="31"/>
  <c r="P167" i="31"/>
  <c r="C168" i="31"/>
  <c r="Q168" i="31" s="1"/>
  <c r="D168" i="31"/>
  <c r="E168" i="31"/>
  <c r="F168" i="31"/>
  <c r="G168" i="31"/>
  <c r="H168" i="31"/>
  <c r="I168" i="31"/>
  <c r="J168" i="31"/>
  <c r="K168" i="31"/>
  <c r="L168" i="31"/>
  <c r="M168" i="31"/>
  <c r="N168" i="31"/>
  <c r="O168" i="31"/>
  <c r="P168" i="31"/>
  <c r="C169" i="31"/>
  <c r="D169" i="31"/>
  <c r="Q169" i="31" s="1"/>
  <c r="E169" i="31"/>
  <c r="F169" i="31"/>
  <c r="G169" i="31"/>
  <c r="H169" i="31"/>
  <c r="I169" i="31"/>
  <c r="J169" i="31"/>
  <c r="K169" i="31"/>
  <c r="L169" i="31"/>
  <c r="M169" i="31"/>
  <c r="N169" i="31"/>
  <c r="O169" i="31"/>
  <c r="P169" i="31"/>
  <c r="C170" i="31"/>
  <c r="D170" i="31"/>
  <c r="E170" i="31"/>
  <c r="F170" i="31"/>
  <c r="G170" i="31"/>
  <c r="H170" i="31"/>
  <c r="I170" i="31"/>
  <c r="J170" i="31"/>
  <c r="K170" i="31"/>
  <c r="L170" i="31"/>
  <c r="M170" i="31"/>
  <c r="N170" i="31"/>
  <c r="O170" i="31"/>
  <c r="P170" i="31"/>
  <c r="Q170" i="31"/>
  <c r="C171" i="31"/>
  <c r="Q171" i="31" s="1"/>
  <c r="D171" i="31"/>
  <c r="E171" i="31"/>
  <c r="F171" i="31"/>
  <c r="G171" i="31"/>
  <c r="H171" i="31"/>
  <c r="I171" i="31"/>
  <c r="J171" i="31"/>
  <c r="K171" i="31"/>
  <c r="L171" i="31"/>
  <c r="M171" i="31"/>
  <c r="N171" i="31"/>
  <c r="O171" i="31"/>
  <c r="P171" i="31"/>
  <c r="C172" i="31"/>
  <c r="Q172" i="31" s="1"/>
  <c r="D172" i="31"/>
  <c r="E172" i="31"/>
  <c r="F172" i="31"/>
  <c r="G172" i="31"/>
  <c r="H172" i="31"/>
  <c r="I172" i="31"/>
  <c r="J172" i="31"/>
  <c r="K172" i="31"/>
  <c r="L172" i="31"/>
  <c r="M172" i="31"/>
  <c r="N172" i="31"/>
  <c r="O172" i="31"/>
  <c r="P172" i="31"/>
  <c r="C173" i="31"/>
  <c r="D173" i="31"/>
  <c r="Q173" i="31" s="1"/>
  <c r="E173" i="31"/>
  <c r="F173" i="31"/>
  <c r="G173" i="31"/>
  <c r="H173" i="31"/>
  <c r="I173" i="31"/>
  <c r="J173" i="31"/>
  <c r="K173" i="31"/>
  <c r="L173" i="31"/>
  <c r="M173" i="31"/>
  <c r="N173" i="31"/>
  <c r="O173" i="31"/>
  <c r="P173" i="31"/>
  <c r="C174" i="31"/>
  <c r="D174" i="31"/>
  <c r="E174" i="31"/>
  <c r="F174" i="31"/>
  <c r="G174" i="31"/>
  <c r="H174" i="31"/>
  <c r="I174" i="31"/>
  <c r="J174" i="31"/>
  <c r="K174" i="31"/>
  <c r="L174" i="31"/>
  <c r="M174" i="31"/>
  <c r="N174" i="31"/>
  <c r="O174" i="31"/>
  <c r="P174" i="31"/>
  <c r="Q174" i="31"/>
  <c r="C175" i="31"/>
  <c r="D175" i="31"/>
  <c r="Q175" i="31" s="1"/>
  <c r="E175" i="31"/>
  <c r="F175" i="31"/>
  <c r="G175" i="31"/>
  <c r="H175" i="31"/>
  <c r="I175" i="31"/>
  <c r="J175" i="31"/>
  <c r="K175" i="31"/>
  <c r="L175" i="31"/>
  <c r="M175" i="31"/>
  <c r="N175" i="31"/>
  <c r="O175" i="31"/>
  <c r="P175" i="31"/>
  <c r="C176" i="31"/>
  <c r="Q176" i="31" s="1"/>
  <c r="D176" i="31"/>
  <c r="E176" i="31"/>
  <c r="F176" i="31"/>
  <c r="G176" i="31"/>
  <c r="H176" i="31"/>
  <c r="I176" i="31"/>
  <c r="J176" i="31"/>
  <c r="K176" i="31"/>
  <c r="L176" i="31"/>
  <c r="M176" i="31"/>
  <c r="N176" i="31"/>
  <c r="O176" i="31"/>
  <c r="P176" i="31"/>
  <c r="C177" i="31"/>
  <c r="D177" i="31"/>
  <c r="Q177" i="31" s="1"/>
  <c r="E177" i="31"/>
  <c r="F177" i="31"/>
  <c r="G177" i="31"/>
  <c r="H177" i="31"/>
  <c r="I177" i="31"/>
  <c r="J177" i="31"/>
  <c r="K177" i="31"/>
  <c r="L177" i="31"/>
  <c r="M177" i="31"/>
  <c r="N177" i="31"/>
  <c r="O177" i="31"/>
  <c r="P177" i="31"/>
  <c r="C178" i="31"/>
  <c r="D178" i="31"/>
  <c r="E178" i="31"/>
  <c r="F178" i="31"/>
  <c r="G178" i="31"/>
  <c r="H178" i="31"/>
  <c r="I178" i="31"/>
  <c r="J178" i="31"/>
  <c r="K178" i="31"/>
  <c r="L178" i="31"/>
  <c r="M178" i="31"/>
  <c r="N178" i="31"/>
  <c r="O178" i="31"/>
  <c r="P178" i="31"/>
  <c r="Q178" i="31"/>
  <c r="C179" i="31"/>
  <c r="Q179" i="31" s="1"/>
  <c r="D179" i="31"/>
  <c r="E179" i="31"/>
  <c r="F179" i="31"/>
  <c r="G179" i="31"/>
  <c r="H179" i="31"/>
  <c r="I179" i="31"/>
  <c r="J179" i="31"/>
  <c r="K179" i="31"/>
  <c r="L179" i="31"/>
  <c r="M179" i="31"/>
  <c r="N179" i="31"/>
  <c r="O179" i="31"/>
  <c r="P179" i="31"/>
  <c r="C180" i="31"/>
  <c r="Q180" i="31" s="1"/>
  <c r="D180" i="31"/>
  <c r="E180" i="31"/>
  <c r="F180" i="31"/>
  <c r="G180" i="31"/>
  <c r="H180" i="31"/>
  <c r="I180" i="31"/>
  <c r="J180" i="31"/>
  <c r="K180" i="31"/>
  <c r="L180" i="31"/>
  <c r="M180" i="31"/>
  <c r="N180" i="31"/>
  <c r="O180" i="31"/>
  <c r="P180" i="31"/>
  <c r="C181" i="31"/>
  <c r="D181" i="31"/>
  <c r="Q181" i="31" s="1"/>
  <c r="E181" i="31"/>
  <c r="F181" i="31"/>
  <c r="G181" i="31"/>
  <c r="H181" i="31"/>
  <c r="I181" i="31"/>
  <c r="J181" i="31"/>
  <c r="K181" i="31"/>
  <c r="L181" i="31"/>
  <c r="M181" i="31"/>
  <c r="N181" i="31"/>
  <c r="O181" i="31"/>
  <c r="P181" i="31"/>
  <c r="C182" i="31"/>
  <c r="D182" i="31"/>
  <c r="E182" i="31"/>
  <c r="F182" i="31"/>
  <c r="G182" i="31"/>
  <c r="H182" i="31"/>
  <c r="I182" i="31"/>
  <c r="J182" i="31"/>
  <c r="K182" i="31"/>
  <c r="L182" i="31"/>
  <c r="M182" i="31"/>
  <c r="N182" i="31"/>
  <c r="O182" i="31"/>
  <c r="P182" i="31"/>
  <c r="Q182" i="31"/>
  <c r="C183" i="31"/>
  <c r="Q183" i="31" s="1"/>
  <c r="D183" i="31"/>
  <c r="E183" i="31"/>
  <c r="F183" i="31"/>
  <c r="G183" i="31"/>
  <c r="H183" i="31"/>
  <c r="I183" i="31"/>
  <c r="J183" i="31"/>
  <c r="K183" i="31"/>
  <c r="L183" i="31"/>
  <c r="M183" i="31"/>
  <c r="N183" i="31"/>
  <c r="O183" i="31"/>
  <c r="P183" i="31"/>
  <c r="C184" i="31"/>
  <c r="C188" i="31" s="1"/>
  <c r="D184" i="31"/>
  <c r="E184" i="31"/>
  <c r="F184" i="31"/>
  <c r="G184" i="31"/>
  <c r="G188" i="31" s="1"/>
  <c r="G196" i="31" s="1"/>
  <c r="H184" i="31"/>
  <c r="I184" i="31"/>
  <c r="J184" i="31"/>
  <c r="K184" i="31"/>
  <c r="K188" i="31" s="1"/>
  <c r="K196" i="31" s="1"/>
  <c r="L184" i="31"/>
  <c r="M184" i="31"/>
  <c r="N184" i="31"/>
  <c r="O184" i="31"/>
  <c r="P184" i="31"/>
  <c r="C185" i="31"/>
  <c r="D185" i="31"/>
  <c r="Q185" i="31" s="1"/>
  <c r="E185" i="31"/>
  <c r="F185" i="31"/>
  <c r="G185" i="31"/>
  <c r="H185" i="31"/>
  <c r="H187" i="31" s="1"/>
  <c r="H195" i="31" s="1"/>
  <c r="I185" i="31"/>
  <c r="J185" i="31"/>
  <c r="K185" i="31"/>
  <c r="L185" i="31"/>
  <c r="L187" i="31" s="1"/>
  <c r="L195" i="31" s="1"/>
  <c r="M185" i="31"/>
  <c r="N185" i="31"/>
  <c r="O185" i="31"/>
  <c r="P185" i="31"/>
  <c r="C186" i="31"/>
  <c r="D186" i="31"/>
  <c r="E186" i="31"/>
  <c r="E188" i="31" s="1"/>
  <c r="E196" i="31" s="1"/>
  <c r="F186" i="31"/>
  <c r="G186" i="31"/>
  <c r="H186" i="31"/>
  <c r="I186" i="31"/>
  <c r="I188" i="31" s="1"/>
  <c r="I196" i="31" s="1"/>
  <c r="J186" i="31"/>
  <c r="K186" i="31"/>
  <c r="L186" i="31"/>
  <c r="M186" i="31"/>
  <c r="M188" i="31" s="1"/>
  <c r="M196" i="31" s="1"/>
  <c r="N186" i="31"/>
  <c r="O186" i="31"/>
  <c r="P186" i="31"/>
  <c r="Q186" i="31"/>
  <c r="C187" i="31"/>
  <c r="E187" i="31"/>
  <c r="F187" i="31"/>
  <c r="G187" i="31"/>
  <c r="I187" i="31"/>
  <c r="J187" i="31"/>
  <c r="K187" i="31"/>
  <c r="M187" i="31"/>
  <c r="N187" i="31"/>
  <c r="D188" i="31"/>
  <c r="F188" i="31"/>
  <c r="H188" i="31"/>
  <c r="J188" i="31"/>
  <c r="L188" i="31"/>
  <c r="N188" i="31"/>
  <c r="C195" i="31"/>
  <c r="E195" i="31"/>
  <c r="F195" i="31"/>
  <c r="G195" i="31"/>
  <c r="I195" i="31"/>
  <c r="J195" i="31"/>
  <c r="K195" i="31"/>
  <c r="M195" i="31"/>
  <c r="N195" i="31"/>
  <c r="D196" i="31"/>
  <c r="F196" i="31"/>
  <c r="H196" i="31"/>
  <c r="J196" i="31"/>
  <c r="L196" i="31"/>
  <c r="N196" i="31"/>
  <c r="F198" i="31"/>
  <c r="I198" i="31"/>
  <c r="L198" i="31"/>
  <c r="O198" i="31"/>
  <c r="F199" i="31"/>
  <c r="I199" i="31"/>
  <c r="L199" i="31"/>
  <c r="O199" i="31"/>
  <c r="I201" i="31"/>
  <c r="K201" i="31"/>
  <c r="L201" i="31"/>
  <c r="N201" i="31"/>
  <c r="P201" i="31"/>
  <c r="I202" i="31"/>
  <c r="K202" i="31"/>
  <c r="L202" i="31"/>
  <c r="N202" i="31"/>
  <c r="P202" i="31"/>
  <c r="C203" i="31"/>
  <c r="C204" i="31"/>
  <c r="D204" i="31"/>
  <c r="E204" i="31"/>
  <c r="F204" i="31"/>
  <c r="G204" i="31"/>
  <c r="H204" i="31"/>
  <c r="I204" i="31"/>
  <c r="J204" i="31"/>
  <c r="K204" i="31"/>
  <c r="L204" i="31"/>
  <c r="M204" i="31"/>
  <c r="N204" i="31"/>
  <c r="C206" i="31"/>
  <c r="D206" i="31"/>
  <c r="E206" i="31"/>
  <c r="F206" i="31"/>
  <c r="G206" i="31"/>
  <c r="H206" i="31"/>
  <c r="I206" i="31"/>
  <c r="J206" i="31"/>
  <c r="K206" i="31"/>
  <c r="L206" i="31"/>
  <c r="M206" i="31"/>
  <c r="N206" i="31"/>
  <c r="O206" i="31"/>
  <c r="P206" i="31"/>
  <c r="Q206" i="31"/>
  <c r="C207" i="31"/>
  <c r="D207" i="31"/>
  <c r="Q207" i="31" s="1"/>
  <c r="E207" i="31"/>
  <c r="F207" i="31"/>
  <c r="G207" i="31"/>
  <c r="H207" i="31"/>
  <c r="I207" i="31"/>
  <c r="J207" i="31"/>
  <c r="K207" i="31"/>
  <c r="L207" i="31"/>
  <c r="M207" i="31"/>
  <c r="N207" i="31"/>
  <c r="O207" i="31"/>
  <c r="P207" i="31"/>
  <c r="C208" i="31"/>
  <c r="Q208" i="31" s="1"/>
  <c r="D208" i="31"/>
  <c r="E208" i="31"/>
  <c r="F208" i="31"/>
  <c r="G208" i="31"/>
  <c r="H208" i="31"/>
  <c r="I208" i="31"/>
  <c r="J208" i="31"/>
  <c r="K208" i="31"/>
  <c r="L208" i="31"/>
  <c r="M208" i="31"/>
  <c r="N208" i="31"/>
  <c r="O208" i="31"/>
  <c r="P208" i="31"/>
  <c r="C209" i="31"/>
  <c r="D209" i="31"/>
  <c r="Q209" i="31" s="1"/>
  <c r="E209" i="31"/>
  <c r="F209" i="31"/>
  <c r="G209" i="31"/>
  <c r="H209" i="31"/>
  <c r="I209" i="31"/>
  <c r="J209" i="31"/>
  <c r="K209" i="31"/>
  <c r="L209" i="31"/>
  <c r="M209" i="31"/>
  <c r="N209" i="31"/>
  <c r="O209" i="31"/>
  <c r="P209" i="31"/>
  <c r="C210" i="31"/>
  <c r="D210" i="31"/>
  <c r="E210" i="31"/>
  <c r="F210" i="31"/>
  <c r="G210" i="31"/>
  <c r="H210" i="31"/>
  <c r="I210" i="31"/>
  <c r="J210" i="31"/>
  <c r="K210" i="31"/>
  <c r="L210" i="31"/>
  <c r="M210" i="31"/>
  <c r="N210" i="31"/>
  <c r="O210" i="31"/>
  <c r="P210" i="31"/>
  <c r="Q210" i="31"/>
  <c r="C211" i="31"/>
  <c r="Q211" i="31" s="1"/>
  <c r="D211" i="31"/>
  <c r="E211" i="31"/>
  <c r="F211" i="31"/>
  <c r="G211" i="31"/>
  <c r="H211" i="31"/>
  <c r="I211" i="31"/>
  <c r="J211" i="31"/>
  <c r="K211" i="31"/>
  <c r="L211" i="31"/>
  <c r="M211" i="31"/>
  <c r="N211" i="31"/>
  <c r="O211" i="31"/>
  <c r="P211" i="31"/>
  <c r="C212" i="31"/>
  <c r="Q212" i="31" s="1"/>
  <c r="D212" i="31"/>
  <c r="E212" i="31"/>
  <c r="F212" i="31"/>
  <c r="G212" i="31"/>
  <c r="H212" i="31"/>
  <c r="I212" i="31"/>
  <c r="J212" i="31"/>
  <c r="K212" i="31"/>
  <c r="L212" i="31"/>
  <c r="M212" i="31"/>
  <c r="N212" i="31"/>
  <c r="O212" i="31"/>
  <c r="P212" i="31"/>
  <c r="C213" i="31"/>
  <c r="D213" i="31"/>
  <c r="Q213" i="31" s="1"/>
  <c r="E213" i="31"/>
  <c r="F213" i="31"/>
  <c r="G213" i="31"/>
  <c r="H213" i="31"/>
  <c r="I213" i="31"/>
  <c r="J213" i="31"/>
  <c r="K213" i="31"/>
  <c r="L213" i="31"/>
  <c r="M213" i="31"/>
  <c r="N213" i="31"/>
  <c r="O213" i="31"/>
  <c r="P213" i="31"/>
  <c r="C214" i="31"/>
  <c r="D214" i="31"/>
  <c r="E214" i="31"/>
  <c r="F214" i="31"/>
  <c r="G214" i="31"/>
  <c r="H214" i="31"/>
  <c r="I214" i="31"/>
  <c r="J214" i="31"/>
  <c r="K214" i="31"/>
  <c r="L214" i="31"/>
  <c r="M214" i="31"/>
  <c r="N214" i="31"/>
  <c r="O214" i="31"/>
  <c r="P214" i="31"/>
  <c r="Q214" i="31"/>
  <c r="C215" i="31"/>
  <c r="D215" i="31"/>
  <c r="E215" i="31"/>
  <c r="F215" i="31"/>
  <c r="Q215" i="31" s="1"/>
  <c r="G215" i="31"/>
  <c r="H215" i="31"/>
  <c r="I215" i="31"/>
  <c r="J215" i="31"/>
  <c r="K215" i="31"/>
  <c r="L215" i="31"/>
  <c r="M215" i="31"/>
  <c r="N215" i="31"/>
  <c r="O215" i="31"/>
  <c r="P215" i="31"/>
  <c r="C216" i="31"/>
  <c r="Q216" i="31" s="1"/>
  <c r="D216" i="31"/>
  <c r="E216" i="31"/>
  <c r="F216" i="31"/>
  <c r="G216" i="31"/>
  <c r="H216" i="31"/>
  <c r="I216" i="31"/>
  <c r="J216" i="31"/>
  <c r="K216" i="31"/>
  <c r="L216" i="31"/>
  <c r="M216" i="31"/>
  <c r="N216" i="31"/>
  <c r="O216" i="31"/>
  <c r="P216" i="31"/>
  <c r="C217" i="31"/>
  <c r="D217" i="31"/>
  <c r="Q217" i="31" s="1"/>
  <c r="E217" i="31"/>
  <c r="F217" i="31"/>
  <c r="G217" i="31"/>
  <c r="H217" i="31"/>
  <c r="I217" i="31"/>
  <c r="J217" i="31"/>
  <c r="K217" i="31"/>
  <c r="L217" i="31"/>
  <c r="M217" i="31"/>
  <c r="N217" i="31"/>
  <c r="O217" i="31"/>
  <c r="P217" i="31"/>
  <c r="C218" i="31"/>
  <c r="D218" i="31"/>
  <c r="E218" i="31"/>
  <c r="F218" i="31"/>
  <c r="G218" i="31"/>
  <c r="H218" i="31"/>
  <c r="I218" i="31"/>
  <c r="J218" i="31"/>
  <c r="K218" i="31"/>
  <c r="L218" i="31"/>
  <c r="M218" i="31"/>
  <c r="N218" i="31"/>
  <c r="O218" i="31"/>
  <c r="P218" i="31"/>
  <c r="Q218" i="31"/>
  <c r="C219" i="31"/>
  <c r="D219" i="31"/>
  <c r="E219" i="31"/>
  <c r="F219" i="31"/>
  <c r="Q219" i="31" s="1"/>
  <c r="G219" i="31"/>
  <c r="H219" i="31"/>
  <c r="I219" i="31"/>
  <c r="J219" i="31"/>
  <c r="K219" i="31"/>
  <c r="L219" i="31"/>
  <c r="M219" i="31"/>
  <c r="N219" i="31"/>
  <c r="O219" i="31"/>
  <c r="P219" i="31"/>
  <c r="C220" i="31"/>
  <c r="Q220" i="31" s="1"/>
  <c r="D220" i="31"/>
  <c r="E220" i="31"/>
  <c r="F220" i="31"/>
  <c r="G220" i="31"/>
  <c r="H220" i="31"/>
  <c r="I220" i="31"/>
  <c r="J220" i="31"/>
  <c r="K220" i="31"/>
  <c r="L220" i="31"/>
  <c r="M220" i="31"/>
  <c r="N220" i="31"/>
  <c r="O220" i="31"/>
  <c r="P220" i="31"/>
  <c r="C221" i="31"/>
  <c r="D221" i="31"/>
  <c r="Q221" i="31" s="1"/>
  <c r="E221" i="31"/>
  <c r="F221" i="31"/>
  <c r="G221" i="31"/>
  <c r="H221" i="31"/>
  <c r="I221" i="31"/>
  <c r="J221" i="31"/>
  <c r="K221" i="31"/>
  <c r="L221" i="31"/>
  <c r="M221" i="31"/>
  <c r="N221" i="31"/>
  <c r="O221" i="31"/>
  <c r="P221" i="31"/>
  <c r="C222" i="31"/>
  <c r="D222" i="31"/>
  <c r="E222" i="31"/>
  <c r="F222" i="31"/>
  <c r="G222" i="31"/>
  <c r="H222" i="31"/>
  <c r="I222" i="31"/>
  <c r="J222" i="31"/>
  <c r="K222" i="31"/>
  <c r="L222" i="31"/>
  <c r="M222" i="31"/>
  <c r="N222" i="31"/>
  <c r="O222" i="31"/>
  <c r="P222" i="31"/>
  <c r="Q222" i="31"/>
  <c r="C223" i="31"/>
  <c r="D223" i="31"/>
  <c r="Q223" i="31" s="1"/>
  <c r="E223" i="31"/>
  <c r="F223" i="31"/>
  <c r="G223" i="31"/>
  <c r="H223" i="31"/>
  <c r="I223" i="31"/>
  <c r="J223" i="31"/>
  <c r="K223" i="31"/>
  <c r="L223" i="31"/>
  <c r="M223" i="31"/>
  <c r="N223" i="31"/>
  <c r="O223" i="31"/>
  <c r="P223" i="31"/>
  <c r="C224" i="31"/>
  <c r="Q224" i="31" s="1"/>
  <c r="D224" i="31"/>
  <c r="E224" i="31"/>
  <c r="F224" i="31"/>
  <c r="G224" i="31"/>
  <c r="H224" i="31"/>
  <c r="I224" i="31"/>
  <c r="J224" i="31"/>
  <c r="K224" i="31"/>
  <c r="L224" i="31"/>
  <c r="M224" i="31"/>
  <c r="N224" i="31"/>
  <c r="O224" i="31"/>
  <c r="P224" i="31"/>
  <c r="C225" i="31"/>
  <c r="D225" i="31"/>
  <c r="Q225" i="31" s="1"/>
  <c r="E225" i="31"/>
  <c r="F225" i="31"/>
  <c r="G225" i="31"/>
  <c r="H225" i="31"/>
  <c r="I225" i="31"/>
  <c r="J225" i="31"/>
  <c r="K225" i="31"/>
  <c r="L225" i="31"/>
  <c r="M225" i="31"/>
  <c r="N225" i="31"/>
  <c r="O225" i="31"/>
  <c r="P225" i="31"/>
  <c r="C226" i="31"/>
  <c r="D226" i="31"/>
  <c r="E226" i="31"/>
  <c r="F226" i="31"/>
  <c r="G226" i="31"/>
  <c r="H226" i="31"/>
  <c r="I226" i="31"/>
  <c r="J226" i="31"/>
  <c r="K226" i="31"/>
  <c r="L226" i="31"/>
  <c r="M226" i="31"/>
  <c r="N226" i="31"/>
  <c r="O226" i="31"/>
  <c r="P226" i="31"/>
  <c r="Q226" i="31"/>
  <c r="C227" i="31"/>
  <c r="Q227" i="31" s="1"/>
  <c r="D227" i="31"/>
  <c r="E227" i="31"/>
  <c r="F227" i="31"/>
  <c r="G227" i="31"/>
  <c r="H227" i="31"/>
  <c r="I227" i="31"/>
  <c r="J227" i="31"/>
  <c r="K227" i="31"/>
  <c r="L227" i="31"/>
  <c r="M227" i="31"/>
  <c r="N227" i="31"/>
  <c r="O227" i="31"/>
  <c r="P227" i="31"/>
  <c r="C228" i="31"/>
  <c r="Q228" i="31" s="1"/>
  <c r="D228" i="31"/>
  <c r="E228" i="31"/>
  <c r="F228" i="31"/>
  <c r="G228" i="31"/>
  <c r="H228" i="31"/>
  <c r="I228" i="31"/>
  <c r="J228" i="31"/>
  <c r="K228" i="31"/>
  <c r="L228" i="31"/>
  <c r="M228" i="31"/>
  <c r="N228" i="31"/>
  <c r="O228" i="31"/>
  <c r="P228" i="31"/>
  <c r="C229" i="31"/>
  <c r="D229" i="31"/>
  <c r="Q229" i="31" s="1"/>
  <c r="E229" i="31"/>
  <c r="F229" i="31"/>
  <c r="G229" i="31"/>
  <c r="H229" i="31"/>
  <c r="I229" i="31"/>
  <c r="J229" i="31"/>
  <c r="K229" i="31"/>
  <c r="L229" i="31"/>
  <c r="M229" i="31"/>
  <c r="N229" i="31"/>
  <c r="O229" i="31"/>
  <c r="P229" i="31"/>
  <c r="C230" i="31"/>
  <c r="D230" i="31"/>
  <c r="E230" i="31"/>
  <c r="F230" i="31"/>
  <c r="G230" i="31"/>
  <c r="H230" i="31"/>
  <c r="I230" i="31"/>
  <c r="J230" i="31"/>
  <c r="K230" i="31"/>
  <c r="L230" i="31"/>
  <c r="M230" i="31"/>
  <c r="N230" i="31"/>
  <c r="O230" i="31"/>
  <c r="P230" i="31"/>
  <c r="Q230" i="31"/>
  <c r="C231" i="31"/>
  <c r="D231" i="31"/>
  <c r="E231" i="31"/>
  <c r="F231" i="31"/>
  <c r="Q231" i="31" s="1"/>
  <c r="G231" i="31"/>
  <c r="H231" i="31"/>
  <c r="I231" i="31"/>
  <c r="J231" i="31"/>
  <c r="K231" i="31"/>
  <c r="L231" i="31"/>
  <c r="M231" i="31"/>
  <c r="N231" i="31"/>
  <c r="O231" i="31"/>
  <c r="P231" i="31"/>
  <c r="C232" i="31"/>
  <c r="Q232" i="31" s="1"/>
  <c r="D232" i="31"/>
  <c r="E232" i="31"/>
  <c r="F232" i="31"/>
  <c r="G232" i="31"/>
  <c r="H232" i="31"/>
  <c r="I232" i="31"/>
  <c r="J232" i="31"/>
  <c r="K232" i="31"/>
  <c r="L232" i="31"/>
  <c r="M232" i="31"/>
  <c r="N232" i="31"/>
  <c r="O232" i="31"/>
  <c r="P232" i="31"/>
  <c r="C233" i="31"/>
  <c r="D233" i="31"/>
  <c r="Q233" i="31" s="1"/>
  <c r="E233" i="31"/>
  <c r="F233" i="31"/>
  <c r="G233" i="31"/>
  <c r="H233" i="31"/>
  <c r="I233" i="31"/>
  <c r="J233" i="31"/>
  <c r="K233" i="31"/>
  <c r="L233" i="31"/>
  <c r="M233" i="31"/>
  <c r="N233" i="31"/>
  <c r="O233" i="31"/>
  <c r="P233" i="31"/>
  <c r="C234" i="31"/>
  <c r="D234" i="31"/>
  <c r="E234" i="31"/>
  <c r="F234" i="31"/>
  <c r="G234" i="31"/>
  <c r="H234" i="31"/>
  <c r="I234" i="31"/>
  <c r="J234" i="31"/>
  <c r="K234" i="31"/>
  <c r="L234" i="31"/>
  <c r="M234" i="31"/>
  <c r="N234" i="31"/>
  <c r="O234" i="31"/>
  <c r="P234" i="31"/>
  <c r="Q234" i="31"/>
  <c r="C235" i="31"/>
  <c r="D235" i="31"/>
  <c r="E235" i="31"/>
  <c r="F235" i="31"/>
  <c r="Q235" i="31" s="1"/>
  <c r="G235" i="31"/>
  <c r="H235" i="31"/>
  <c r="I235" i="31"/>
  <c r="J235" i="31"/>
  <c r="K235" i="31"/>
  <c r="L235" i="31"/>
  <c r="M235" i="31"/>
  <c r="N235" i="31"/>
  <c r="O235" i="31"/>
  <c r="P235" i="31"/>
  <c r="C236" i="31"/>
  <c r="Q236" i="31" s="1"/>
  <c r="D236" i="31"/>
  <c r="E236" i="31"/>
  <c r="F236" i="31"/>
  <c r="G236" i="31"/>
  <c r="H236" i="31"/>
  <c r="I236" i="31"/>
  <c r="J236" i="31"/>
  <c r="K236" i="31"/>
  <c r="L236" i="31"/>
  <c r="M236" i="31"/>
  <c r="N236" i="31"/>
  <c r="O236" i="31"/>
  <c r="P236" i="31"/>
  <c r="C237" i="31"/>
  <c r="D237" i="31"/>
  <c r="Q237" i="31" s="1"/>
  <c r="E237" i="31"/>
  <c r="F237" i="31"/>
  <c r="G237" i="31"/>
  <c r="H237" i="31"/>
  <c r="I237" i="31"/>
  <c r="J237" i="31"/>
  <c r="K237" i="31"/>
  <c r="L237" i="31"/>
  <c r="M237" i="31"/>
  <c r="N237" i="31"/>
  <c r="O237" i="31"/>
  <c r="P237" i="31"/>
  <c r="C238" i="31"/>
  <c r="D238" i="31"/>
  <c r="E238" i="31"/>
  <c r="F238" i="31"/>
  <c r="G238" i="31"/>
  <c r="H238" i="31"/>
  <c r="I238" i="31"/>
  <c r="J238" i="31"/>
  <c r="K238" i="31"/>
  <c r="L238" i="31"/>
  <c r="M238" i="31"/>
  <c r="N238" i="31"/>
  <c r="O238" i="31"/>
  <c r="P238" i="31"/>
  <c r="Q238" i="31"/>
  <c r="C239" i="31"/>
  <c r="D239" i="31"/>
  <c r="Q239" i="31" s="1"/>
  <c r="E239" i="31"/>
  <c r="F239" i="31"/>
  <c r="G239" i="31"/>
  <c r="H239" i="31"/>
  <c r="I239" i="31"/>
  <c r="J239" i="31"/>
  <c r="K239" i="31"/>
  <c r="L239" i="31"/>
  <c r="M239" i="31"/>
  <c r="N239" i="31"/>
  <c r="O239" i="31"/>
  <c r="P239" i="31"/>
  <c r="C240" i="31"/>
  <c r="Q240" i="31" s="1"/>
  <c r="D240" i="31"/>
  <c r="E240" i="31"/>
  <c r="F240" i="31"/>
  <c r="G240" i="31"/>
  <c r="H240" i="31"/>
  <c r="I240" i="31"/>
  <c r="J240" i="31"/>
  <c r="K240" i="31"/>
  <c r="L240" i="31"/>
  <c r="M240" i="31"/>
  <c r="N240" i="31"/>
  <c r="O240" i="31"/>
  <c r="P240" i="31"/>
  <c r="C241" i="31"/>
  <c r="D241" i="31"/>
  <c r="Q241" i="31" s="1"/>
  <c r="E241" i="31"/>
  <c r="F241" i="31"/>
  <c r="G241" i="31"/>
  <c r="H241" i="31"/>
  <c r="I241" i="31"/>
  <c r="J241" i="31"/>
  <c r="K241" i="31"/>
  <c r="L241" i="31"/>
  <c r="M241" i="31"/>
  <c r="N241" i="31"/>
  <c r="O241" i="31"/>
  <c r="P241" i="31"/>
  <c r="C242" i="31"/>
  <c r="D242" i="31"/>
  <c r="E242" i="31"/>
  <c r="F242" i="31"/>
  <c r="G242" i="31"/>
  <c r="H242" i="31"/>
  <c r="I242" i="31"/>
  <c r="J242" i="31"/>
  <c r="K242" i="31"/>
  <c r="L242" i="31"/>
  <c r="M242" i="31"/>
  <c r="N242" i="31"/>
  <c r="O242" i="31"/>
  <c r="P242" i="31"/>
  <c r="Q242" i="31"/>
  <c r="C243" i="31"/>
  <c r="D243" i="31"/>
  <c r="E243" i="31"/>
  <c r="F243" i="31"/>
  <c r="Q243" i="31" s="1"/>
  <c r="G243" i="31"/>
  <c r="H243" i="31"/>
  <c r="I243" i="31"/>
  <c r="J243" i="31"/>
  <c r="K243" i="31"/>
  <c r="L243" i="31"/>
  <c r="M243" i="31"/>
  <c r="N243" i="31"/>
  <c r="O243" i="31"/>
  <c r="P243" i="31"/>
  <c r="C244" i="31"/>
  <c r="Q244" i="31" s="1"/>
  <c r="D244" i="31"/>
  <c r="E244" i="31"/>
  <c r="F244" i="31"/>
  <c r="G244" i="31"/>
  <c r="H244" i="31"/>
  <c r="I244" i="31"/>
  <c r="J244" i="31"/>
  <c r="K244" i="31"/>
  <c r="L244" i="31"/>
  <c r="M244" i="31"/>
  <c r="N244" i="31"/>
  <c r="O244" i="31"/>
  <c r="P244" i="31"/>
  <c r="C245" i="31"/>
  <c r="D245" i="31"/>
  <c r="Q245" i="31" s="1"/>
  <c r="E245" i="31"/>
  <c r="F245" i="31"/>
  <c r="G245" i="31"/>
  <c r="H245" i="31"/>
  <c r="I245" i="31"/>
  <c r="J245" i="31"/>
  <c r="K245" i="31"/>
  <c r="L245" i="31"/>
  <c r="M245" i="31"/>
  <c r="N245" i="31"/>
  <c r="O245" i="31"/>
  <c r="P245" i="31"/>
  <c r="C246" i="31"/>
  <c r="D246" i="31"/>
  <c r="E246" i="31"/>
  <c r="F246" i="31"/>
  <c r="G246" i="31"/>
  <c r="H246" i="31"/>
  <c r="I246" i="31"/>
  <c r="J246" i="31"/>
  <c r="K246" i="31"/>
  <c r="L246" i="31"/>
  <c r="M246" i="31"/>
  <c r="N246" i="31"/>
  <c r="O246" i="31"/>
  <c r="P246" i="31"/>
  <c r="Q246" i="31"/>
  <c r="C247" i="31"/>
  <c r="D247" i="31"/>
  <c r="E247" i="31"/>
  <c r="F247" i="31"/>
  <c r="Q247" i="31" s="1"/>
  <c r="G247" i="31"/>
  <c r="H247" i="31"/>
  <c r="I247" i="31"/>
  <c r="J247" i="31"/>
  <c r="K247" i="31"/>
  <c r="L247" i="31"/>
  <c r="M247" i="31"/>
  <c r="N247" i="31"/>
  <c r="O247" i="31"/>
  <c r="P247" i="31"/>
  <c r="C248" i="31"/>
  <c r="Q248" i="31" s="1"/>
  <c r="D248" i="31"/>
  <c r="E248" i="31"/>
  <c r="F248" i="31"/>
  <c r="G248" i="31"/>
  <c r="H248" i="31"/>
  <c r="I248" i="31"/>
  <c r="J248" i="31"/>
  <c r="K248" i="31"/>
  <c r="L248" i="31"/>
  <c r="M248" i="31"/>
  <c r="N248" i="31"/>
  <c r="O248" i="31"/>
  <c r="P248" i="31"/>
  <c r="C249" i="31"/>
  <c r="D249" i="31"/>
  <c r="Q249" i="31" s="1"/>
  <c r="E249" i="31"/>
  <c r="F249" i="31"/>
  <c r="G249" i="31"/>
  <c r="H249" i="31"/>
  <c r="I249" i="31"/>
  <c r="J249" i="31"/>
  <c r="K249" i="31"/>
  <c r="L249" i="31"/>
  <c r="M249" i="31"/>
  <c r="N249" i="31"/>
  <c r="O249" i="31"/>
  <c r="P249" i="31"/>
  <c r="C250" i="31"/>
  <c r="D250" i="31"/>
  <c r="E250" i="31"/>
  <c r="F250" i="31"/>
  <c r="G250" i="31"/>
  <c r="H250" i="31"/>
  <c r="I250" i="31"/>
  <c r="J250" i="31"/>
  <c r="K250" i="31"/>
  <c r="L250" i="31"/>
  <c r="M250" i="31"/>
  <c r="N250" i="31"/>
  <c r="O250" i="31"/>
  <c r="P250" i="31"/>
  <c r="Q250" i="31"/>
  <c r="C251" i="31"/>
  <c r="D251" i="31"/>
  <c r="E251" i="31"/>
  <c r="F251" i="31"/>
  <c r="F255" i="31" s="1"/>
  <c r="F263" i="31" s="1"/>
  <c r="G251" i="31"/>
  <c r="H251" i="31"/>
  <c r="I251" i="31"/>
  <c r="J251" i="31"/>
  <c r="J255" i="31" s="1"/>
  <c r="J263" i="31" s="1"/>
  <c r="K251" i="31"/>
  <c r="L251" i="31"/>
  <c r="M251" i="31"/>
  <c r="N251" i="31"/>
  <c r="N255" i="31" s="1"/>
  <c r="N263" i="31" s="1"/>
  <c r="O251" i="31"/>
  <c r="P251" i="31"/>
  <c r="C252" i="31"/>
  <c r="Q252" i="31" s="1"/>
  <c r="D252" i="31"/>
  <c r="E252" i="31"/>
  <c r="F252" i="31"/>
  <c r="G252" i="31"/>
  <c r="G254" i="31" s="1"/>
  <c r="G262" i="31" s="1"/>
  <c r="H252" i="31"/>
  <c r="I252" i="31"/>
  <c r="J252" i="31"/>
  <c r="K252" i="31"/>
  <c r="K254" i="31" s="1"/>
  <c r="K262" i="31" s="1"/>
  <c r="L252" i="31"/>
  <c r="M252" i="31"/>
  <c r="N252" i="31"/>
  <c r="O252" i="31"/>
  <c r="P252" i="31"/>
  <c r="C253" i="31"/>
  <c r="D253" i="31"/>
  <c r="Q253" i="31" s="1"/>
  <c r="E253" i="31"/>
  <c r="F253" i="31"/>
  <c r="G253" i="31"/>
  <c r="H253" i="31"/>
  <c r="H255" i="31" s="1"/>
  <c r="H263" i="31" s="1"/>
  <c r="I253" i="31"/>
  <c r="J253" i="31"/>
  <c r="K253" i="31"/>
  <c r="L253" i="31"/>
  <c r="L255" i="31" s="1"/>
  <c r="L263" i="31" s="1"/>
  <c r="M253" i="31"/>
  <c r="N253" i="31"/>
  <c r="O253" i="31"/>
  <c r="P253" i="31"/>
  <c r="D254" i="31"/>
  <c r="E254" i="31"/>
  <c r="F254" i="31"/>
  <c r="H254" i="31"/>
  <c r="I254" i="31"/>
  <c r="J254" i="31"/>
  <c r="L254" i="31"/>
  <c r="M254" i="31"/>
  <c r="N254" i="31"/>
  <c r="C255" i="31"/>
  <c r="E255" i="31"/>
  <c r="G255" i="31"/>
  <c r="I255" i="31"/>
  <c r="K255" i="31"/>
  <c r="M255" i="31"/>
  <c r="D262" i="31"/>
  <c r="E262" i="31"/>
  <c r="F262" i="31"/>
  <c r="H262" i="31"/>
  <c r="I262" i="31"/>
  <c r="J262" i="31"/>
  <c r="L262" i="31"/>
  <c r="M262" i="31"/>
  <c r="N262" i="31"/>
  <c r="C263" i="31"/>
  <c r="E263" i="31"/>
  <c r="G263" i="31"/>
  <c r="I263" i="31"/>
  <c r="K263" i="31"/>
  <c r="M263" i="31"/>
  <c r="F265" i="31"/>
  <c r="I265" i="31"/>
  <c r="L265" i="31"/>
  <c r="O265" i="31"/>
  <c r="F266" i="31"/>
  <c r="I266" i="31"/>
  <c r="L266" i="31"/>
  <c r="O266" i="31"/>
  <c r="I268" i="31"/>
  <c r="K268" i="31"/>
  <c r="L268" i="31"/>
  <c r="N268" i="31"/>
  <c r="P268" i="31"/>
  <c r="I269" i="31"/>
  <c r="K269" i="31"/>
  <c r="L269" i="31"/>
  <c r="N269" i="31"/>
  <c r="P269" i="31"/>
  <c r="C270" i="31"/>
  <c r="C271" i="31"/>
  <c r="D271" i="31"/>
  <c r="E271" i="31"/>
  <c r="F271" i="31"/>
  <c r="G271" i="31"/>
  <c r="H271" i="31"/>
  <c r="I271" i="31"/>
  <c r="J271" i="31"/>
  <c r="K271" i="31"/>
  <c r="L271" i="31"/>
  <c r="M271" i="31"/>
  <c r="N271" i="31"/>
  <c r="C273" i="31"/>
  <c r="D273" i="31"/>
  <c r="Q273" i="31" s="1"/>
  <c r="E273" i="31"/>
  <c r="F273" i="31"/>
  <c r="G273" i="31"/>
  <c r="H273" i="31"/>
  <c r="I273" i="31"/>
  <c r="J273" i="31"/>
  <c r="K273" i="31"/>
  <c r="L273" i="31"/>
  <c r="M273" i="31"/>
  <c r="N273" i="31"/>
  <c r="O273" i="31"/>
  <c r="P273" i="31"/>
  <c r="C274" i="31"/>
  <c r="D274" i="31"/>
  <c r="E274" i="31"/>
  <c r="F274" i="31"/>
  <c r="G274" i="31"/>
  <c r="H274" i="31"/>
  <c r="I274" i="31"/>
  <c r="J274" i="31"/>
  <c r="K274" i="31"/>
  <c r="L274" i="31"/>
  <c r="M274" i="31"/>
  <c r="N274" i="31"/>
  <c r="O274" i="31"/>
  <c r="P274" i="31"/>
  <c r="Q274" i="31"/>
  <c r="C275" i="31"/>
  <c r="D275" i="31"/>
  <c r="E275" i="31"/>
  <c r="F275" i="31"/>
  <c r="Q275" i="31" s="1"/>
  <c r="G275" i="31"/>
  <c r="H275" i="31"/>
  <c r="I275" i="31"/>
  <c r="J275" i="31"/>
  <c r="K275" i="31"/>
  <c r="L275" i="31"/>
  <c r="M275" i="31"/>
  <c r="N275" i="31"/>
  <c r="O275" i="31"/>
  <c r="P275" i="31"/>
  <c r="C276" i="31"/>
  <c r="Q276" i="31" s="1"/>
  <c r="D276" i="31"/>
  <c r="E276" i="31"/>
  <c r="F276" i="31"/>
  <c r="G276" i="31"/>
  <c r="H276" i="31"/>
  <c r="I276" i="31"/>
  <c r="J276" i="31"/>
  <c r="K276" i="31"/>
  <c r="L276" i="31"/>
  <c r="M276" i="31"/>
  <c r="N276" i="31"/>
  <c r="O276" i="31"/>
  <c r="P276" i="31"/>
  <c r="C277" i="31"/>
  <c r="Q277" i="31" s="1"/>
  <c r="D277" i="31"/>
  <c r="E277" i="31"/>
  <c r="F277" i="31"/>
  <c r="G277" i="31"/>
  <c r="H277" i="31"/>
  <c r="I277" i="31"/>
  <c r="J277" i="31"/>
  <c r="K277" i="31"/>
  <c r="L277" i="31"/>
  <c r="M277" i="31"/>
  <c r="N277" i="31"/>
  <c r="O277" i="31"/>
  <c r="P277" i="31"/>
  <c r="C278" i="31"/>
  <c r="D278" i="31"/>
  <c r="E278" i="31"/>
  <c r="F278" i="31"/>
  <c r="G278" i="31"/>
  <c r="H278" i="31"/>
  <c r="I278" i="31"/>
  <c r="J278" i="31"/>
  <c r="K278" i="31"/>
  <c r="L278" i="31"/>
  <c r="M278" i="31"/>
  <c r="N278" i="31"/>
  <c r="O278" i="31"/>
  <c r="P278" i="31"/>
  <c r="Q278" i="31"/>
  <c r="C279" i="31"/>
  <c r="D279" i="31"/>
  <c r="E279" i="31"/>
  <c r="F279" i="31"/>
  <c r="Q279" i="31" s="1"/>
  <c r="G279" i="31"/>
  <c r="H279" i="31"/>
  <c r="I279" i="31"/>
  <c r="J279" i="31"/>
  <c r="K279" i="31"/>
  <c r="L279" i="31"/>
  <c r="M279" i="31"/>
  <c r="N279" i="31"/>
  <c r="O279" i="31"/>
  <c r="P279" i="31"/>
  <c r="C280" i="31"/>
  <c r="Q280" i="31" s="1"/>
  <c r="D280" i="31"/>
  <c r="E280" i="31"/>
  <c r="F280" i="31"/>
  <c r="G280" i="31"/>
  <c r="H280" i="31"/>
  <c r="I280" i="31"/>
  <c r="J280" i="31"/>
  <c r="K280" i="31"/>
  <c r="L280" i="31"/>
  <c r="M280" i="31"/>
  <c r="N280" i="31"/>
  <c r="O280" i="31"/>
  <c r="P280" i="31"/>
  <c r="C281" i="31"/>
  <c r="Q281" i="31" s="1"/>
  <c r="D281" i="31"/>
  <c r="E281" i="31"/>
  <c r="F281" i="31"/>
  <c r="G281" i="31"/>
  <c r="H281" i="31"/>
  <c r="I281" i="31"/>
  <c r="J281" i="31"/>
  <c r="K281" i="31"/>
  <c r="L281" i="31"/>
  <c r="M281" i="31"/>
  <c r="N281" i="31"/>
  <c r="O281" i="31"/>
  <c r="P281" i="31"/>
  <c r="C282" i="31"/>
  <c r="D282" i="31"/>
  <c r="E282" i="31"/>
  <c r="F282" i="31"/>
  <c r="G282" i="31"/>
  <c r="H282" i="31"/>
  <c r="I282" i="31"/>
  <c r="J282" i="31"/>
  <c r="K282" i="31"/>
  <c r="L282" i="31"/>
  <c r="M282" i="31"/>
  <c r="N282" i="31"/>
  <c r="O282" i="31"/>
  <c r="P282" i="31"/>
  <c r="Q282" i="31"/>
  <c r="C283" i="31"/>
  <c r="D283" i="31"/>
  <c r="E283" i="31"/>
  <c r="F283" i="31"/>
  <c r="Q283" i="31" s="1"/>
  <c r="G283" i="31"/>
  <c r="H283" i="31"/>
  <c r="I283" i="31"/>
  <c r="J283" i="31"/>
  <c r="K283" i="31"/>
  <c r="L283" i="31"/>
  <c r="M283" i="31"/>
  <c r="N283" i="31"/>
  <c r="O283" i="31"/>
  <c r="P283" i="31"/>
  <c r="C284" i="31"/>
  <c r="Q284" i="31" s="1"/>
  <c r="D284" i="31"/>
  <c r="E284" i="31"/>
  <c r="F284" i="31"/>
  <c r="G284" i="31"/>
  <c r="H284" i="31"/>
  <c r="I284" i="31"/>
  <c r="J284" i="31"/>
  <c r="K284" i="31"/>
  <c r="L284" i="31"/>
  <c r="M284" i="31"/>
  <c r="N284" i="31"/>
  <c r="O284" i="31"/>
  <c r="P284" i="31"/>
  <c r="C285" i="31"/>
  <c r="Q285" i="31" s="1"/>
  <c r="D285" i="31"/>
  <c r="E285" i="31"/>
  <c r="F285" i="31"/>
  <c r="G285" i="31"/>
  <c r="H285" i="31"/>
  <c r="I285" i="31"/>
  <c r="J285" i="31"/>
  <c r="K285" i="31"/>
  <c r="L285" i="31"/>
  <c r="M285" i="31"/>
  <c r="N285" i="31"/>
  <c r="O285" i="31"/>
  <c r="P285" i="31"/>
  <c r="C286" i="31"/>
  <c r="D286" i="31"/>
  <c r="E286" i="31"/>
  <c r="F286" i="31"/>
  <c r="G286" i="31"/>
  <c r="H286" i="31"/>
  <c r="I286" i="31"/>
  <c r="J286" i="31"/>
  <c r="K286" i="31"/>
  <c r="L286" i="31"/>
  <c r="M286" i="31"/>
  <c r="N286" i="31"/>
  <c r="O286" i="31"/>
  <c r="P286" i="31"/>
  <c r="Q286" i="31"/>
  <c r="C287" i="31"/>
  <c r="D287" i="31"/>
  <c r="E287" i="31"/>
  <c r="F287" i="31"/>
  <c r="Q287" i="31" s="1"/>
  <c r="G287" i="31"/>
  <c r="H287" i="31"/>
  <c r="I287" i="31"/>
  <c r="J287" i="31"/>
  <c r="K287" i="31"/>
  <c r="L287" i="31"/>
  <c r="M287" i="31"/>
  <c r="N287" i="31"/>
  <c r="O287" i="31"/>
  <c r="P287" i="31"/>
  <c r="C288" i="31"/>
  <c r="Q288" i="31" s="1"/>
  <c r="D288" i="31"/>
  <c r="E288" i="31"/>
  <c r="F288" i="31"/>
  <c r="G288" i="31"/>
  <c r="H288" i="31"/>
  <c r="I288" i="31"/>
  <c r="J288" i="31"/>
  <c r="K288" i="31"/>
  <c r="L288" i="31"/>
  <c r="M288" i="31"/>
  <c r="N288" i="31"/>
  <c r="O288" i="31"/>
  <c r="P288" i="31"/>
  <c r="C289" i="31"/>
  <c r="Q289" i="31" s="1"/>
  <c r="D289" i="31"/>
  <c r="E289" i="31"/>
  <c r="F289" i="31"/>
  <c r="G289" i="31"/>
  <c r="H289" i="31"/>
  <c r="I289" i="31"/>
  <c r="J289" i="31"/>
  <c r="K289" i="31"/>
  <c r="L289" i="31"/>
  <c r="M289" i="31"/>
  <c r="N289" i="31"/>
  <c r="O289" i="31"/>
  <c r="P289" i="31"/>
  <c r="C290" i="31"/>
  <c r="D290" i="31"/>
  <c r="E290" i="31"/>
  <c r="F290" i="31"/>
  <c r="G290" i="31"/>
  <c r="H290" i="31"/>
  <c r="I290" i="31"/>
  <c r="J290" i="31"/>
  <c r="K290" i="31"/>
  <c r="L290" i="31"/>
  <c r="M290" i="31"/>
  <c r="N290" i="31"/>
  <c r="O290" i="31"/>
  <c r="P290" i="31"/>
  <c r="Q290" i="31"/>
  <c r="C291" i="31"/>
  <c r="D291" i="31"/>
  <c r="E291" i="31"/>
  <c r="F291" i="31"/>
  <c r="Q291" i="31" s="1"/>
  <c r="G291" i="31"/>
  <c r="H291" i="31"/>
  <c r="I291" i="31"/>
  <c r="J291" i="31"/>
  <c r="K291" i="31"/>
  <c r="L291" i="31"/>
  <c r="M291" i="31"/>
  <c r="N291" i="31"/>
  <c r="O291" i="31"/>
  <c r="P291" i="31"/>
  <c r="C292" i="31"/>
  <c r="Q292" i="31" s="1"/>
  <c r="D292" i="31"/>
  <c r="E292" i="31"/>
  <c r="F292" i="31"/>
  <c r="G292" i="31"/>
  <c r="H292" i="31"/>
  <c r="I292" i="31"/>
  <c r="J292" i="31"/>
  <c r="K292" i="31"/>
  <c r="L292" i="31"/>
  <c r="M292" i="31"/>
  <c r="N292" i="31"/>
  <c r="O292" i="31"/>
  <c r="P292" i="31"/>
  <c r="C293" i="31"/>
  <c r="Q293" i="31" s="1"/>
  <c r="D293" i="31"/>
  <c r="E293" i="31"/>
  <c r="F293" i="31"/>
  <c r="G293" i="31"/>
  <c r="H293" i="31"/>
  <c r="I293" i="31"/>
  <c r="J293" i="31"/>
  <c r="K293" i="31"/>
  <c r="L293" i="31"/>
  <c r="M293" i="31"/>
  <c r="N293" i="31"/>
  <c r="O293" i="31"/>
  <c r="P293" i="31"/>
  <c r="C294" i="31"/>
  <c r="D294" i="31"/>
  <c r="E294" i="31"/>
  <c r="F294" i="31"/>
  <c r="G294" i="31"/>
  <c r="H294" i="31"/>
  <c r="I294" i="31"/>
  <c r="J294" i="31"/>
  <c r="K294" i="31"/>
  <c r="L294" i="31"/>
  <c r="M294" i="31"/>
  <c r="N294" i="31"/>
  <c r="O294" i="31"/>
  <c r="P294" i="31"/>
  <c r="Q294" i="31"/>
  <c r="C295" i="31"/>
  <c r="D295" i="31"/>
  <c r="E295" i="31"/>
  <c r="F295" i="31"/>
  <c r="Q295" i="31" s="1"/>
  <c r="G295" i="31"/>
  <c r="H295" i="31"/>
  <c r="I295" i="31"/>
  <c r="J295" i="31"/>
  <c r="K295" i="31"/>
  <c r="L295" i="31"/>
  <c r="M295" i="31"/>
  <c r="N295" i="31"/>
  <c r="O295" i="31"/>
  <c r="P295" i="31"/>
  <c r="C296" i="31"/>
  <c r="Q296" i="31" s="1"/>
  <c r="D296" i="31"/>
  <c r="E296" i="31"/>
  <c r="F296" i="31"/>
  <c r="G296" i="31"/>
  <c r="H296" i="31"/>
  <c r="I296" i="31"/>
  <c r="J296" i="31"/>
  <c r="K296" i="31"/>
  <c r="L296" i="31"/>
  <c r="M296" i="31"/>
  <c r="N296" i="31"/>
  <c r="O296" i="31"/>
  <c r="P296" i="31"/>
  <c r="C297" i="31"/>
  <c r="Q297" i="31" s="1"/>
  <c r="D297" i="31"/>
  <c r="E297" i="31"/>
  <c r="F297" i="31"/>
  <c r="G297" i="31"/>
  <c r="H297" i="31"/>
  <c r="I297" i="31"/>
  <c r="J297" i="31"/>
  <c r="K297" i="31"/>
  <c r="L297" i="31"/>
  <c r="M297" i="31"/>
  <c r="N297" i="31"/>
  <c r="O297" i="31"/>
  <c r="P297" i="31"/>
  <c r="C298" i="31"/>
  <c r="D298" i="31"/>
  <c r="E298" i="31"/>
  <c r="F298" i="31"/>
  <c r="G298" i="31"/>
  <c r="H298" i="31"/>
  <c r="I298" i="31"/>
  <c r="J298" i="31"/>
  <c r="K298" i="31"/>
  <c r="L298" i="31"/>
  <c r="M298" i="31"/>
  <c r="N298" i="31"/>
  <c r="O298" i="31"/>
  <c r="P298" i="31"/>
  <c r="Q298" i="31"/>
  <c r="C299" i="31"/>
  <c r="D299" i="31"/>
  <c r="E299" i="31"/>
  <c r="F299" i="31"/>
  <c r="Q299" i="31" s="1"/>
  <c r="G299" i="31"/>
  <c r="H299" i="31"/>
  <c r="I299" i="31"/>
  <c r="J299" i="31"/>
  <c r="K299" i="31"/>
  <c r="L299" i="31"/>
  <c r="M299" i="31"/>
  <c r="N299" i="31"/>
  <c r="O299" i="31"/>
  <c r="P299" i="31"/>
  <c r="C300" i="31"/>
  <c r="Q300" i="31" s="1"/>
  <c r="D300" i="31"/>
  <c r="E300" i="31"/>
  <c r="F300" i="31"/>
  <c r="G300" i="31"/>
  <c r="H300" i="31"/>
  <c r="I300" i="31"/>
  <c r="J300" i="31"/>
  <c r="K300" i="31"/>
  <c r="L300" i="31"/>
  <c r="M300" i="31"/>
  <c r="N300" i="31"/>
  <c r="O300" i="31"/>
  <c r="P300" i="31"/>
  <c r="C301" i="31"/>
  <c r="Q301" i="31" s="1"/>
  <c r="D301" i="31"/>
  <c r="E301" i="31"/>
  <c r="F301" i="31"/>
  <c r="G301" i="31"/>
  <c r="H301" i="31"/>
  <c r="I301" i="31"/>
  <c r="J301" i="31"/>
  <c r="K301" i="31"/>
  <c r="L301" i="31"/>
  <c r="M301" i="31"/>
  <c r="N301" i="31"/>
  <c r="O301" i="31"/>
  <c r="P301" i="31"/>
  <c r="C302" i="31"/>
  <c r="D302" i="31"/>
  <c r="E302" i="31"/>
  <c r="F302" i="31"/>
  <c r="G302" i="31"/>
  <c r="H302" i="31"/>
  <c r="I302" i="31"/>
  <c r="J302" i="31"/>
  <c r="K302" i="31"/>
  <c r="L302" i="31"/>
  <c r="M302" i="31"/>
  <c r="N302" i="31"/>
  <c r="O302" i="31"/>
  <c r="P302" i="31"/>
  <c r="Q302" i="31"/>
  <c r="C303" i="31"/>
  <c r="D303" i="31"/>
  <c r="E303" i="31"/>
  <c r="F303" i="31"/>
  <c r="Q303" i="31" s="1"/>
  <c r="G303" i="31"/>
  <c r="H303" i="31"/>
  <c r="I303" i="31"/>
  <c r="J303" i="31"/>
  <c r="K303" i="31"/>
  <c r="L303" i="31"/>
  <c r="M303" i="31"/>
  <c r="N303" i="31"/>
  <c r="O303" i="31"/>
  <c r="P303" i="31"/>
  <c r="C304" i="31"/>
  <c r="Q304" i="31" s="1"/>
  <c r="D304" i="31"/>
  <c r="E304" i="31"/>
  <c r="F304" i="31"/>
  <c r="G304" i="31"/>
  <c r="H304" i="31"/>
  <c r="I304" i="31"/>
  <c r="J304" i="31"/>
  <c r="K304" i="31"/>
  <c r="L304" i="31"/>
  <c r="M304" i="31"/>
  <c r="N304" i="31"/>
  <c r="O304" i="31"/>
  <c r="P304" i="31"/>
  <c r="C305" i="31"/>
  <c r="Q305" i="31" s="1"/>
  <c r="D305" i="31"/>
  <c r="E305" i="31"/>
  <c r="F305" i="31"/>
  <c r="G305" i="31"/>
  <c r="H305" i="31"/>
  <c r="I305" i="31"/>
  <c r="J305" i="31"/>
  <c r="K305" i="31"/>
  <c r="L305" i="31"/>
  <c r="M305" i="31"/>
  <c r="N305" i="31"/>
  <c r="O305" i="31"/>
  <c r="P305" i="31"/>
  <c r="C306" i="31"/>
  <c r="D306" i="31"/>
  <c r="E306" i="31"/>
  <c r="F306" i="31"/>
  <c r="G306" i="31"/>
  <c r="H306" i="31"/>
  <c r="I306" i="31"/>
  <c r="J306" i="31"/>
  <c r="K306" i="31"/>
  <c r="L306" i="31"/>
  <c r="M306" i="31"/>
  <c r="N306" i="31"/>
  <c r="O306" i="31"/>
  <c r="P306" i="31"/>
  <c r="Q306" i="31"/>
  <c r="C307" i="31"/>
  <c r="D307" i="31"/>
  <c r="E307" i="31"/>
  <c r="F307" i="31"/>
  <c r="Q307" i="31" s="1"/>
  <c r="G307" i="31"/>
  <c r="H307" i="31"/>
  <c r="I307" i="31"/>
  <c r="J307" i="31"/>
  <c r="K307" i="31"/>
  <c r="L307" i="31"/>
  <c r="M307" i="31"/>
  <c r="N307" i="31"/>
  <c r="O307" i="31"/>
  <c r="P307" i="31"/>
  <c r="C308" i="31"/>
  <c r="Q308" i="31" s="1"/>
  <c r="D308" i="31"/>
  <c r="E308" i="31"/>
  <c r="F308" i="31"/>
  <c r="G308" i="31"/>
  <c r="H308" i="31"/>
  <c r="I308" i="31"/>
  <c r="J308" i="31"/>
  <c r="K308" i="31"/>
  <c r="L308" i="31"/>
  <c r="M308" i="31"/>
  <c r="N308" i="31"/>
  <c r="O308" i="31"/>
  <c r="P308" i="31"/>
  <c r="C309" i="31"/>
  <c r="Q309" i="31" s="1"/>
  <c r="D309" i="31"/>
  <c r="E309" i="31"/>
  <c r="F309" i="31"/>
  <c r="G309" i="31"/>
  <c r="H309" i="31"/>
  <c r="I309" i="31"/>
  <c r="J309" i="31"/>
  <c r="K309" i="31"/>
  <c r="L309" i="31"/>
  <c r="M309" i="31"/>
  <c r="N309" i="31"/>
  <c r="O309" i="31"/>
  <c r="P309" i="31"/>
  <c r="C310" i="31"/>
  <c r="D310" i="31"/>
  <c r="E310" i="31"/>
  <c r="F310" i="31"/>
  <c r="G310" i="31"/>
  <c r="H310" i="31"/>
  <c r="I310" i="31"/>
  <c r="J310" i="31"/>
  <c r="K310" i="31"/>
  <c r="L310" i="31"/>
  <c r="M310" i="31"/>
  <c r="N310" i="31"/>
  <c r="O310" i="31"/>
  <c r="P310" i="31"/>
  <c r="Q310" i="31"/>
  <c r="C311" i="31"/>
  <c r="D311" i="31"/>
  <c r="E311" i="31"/>
  <c r="F311" i="31"/>
  <c r="Q311" i="31" s="1"/>
  <c r="G311" i="31"/>
  <c r="H311" i="31"/>
  <c r="I311" i="31"/>
  <c r="J311" i="31"/>
  <c r="K311" i="31"/>
  <c r="L311" i="31"/>
  <c r="M311" i="31"/>
  <c r="N311" i="31"/>
  <c r="O311" i="31"/>
  <c r="P311" i="31"/>
  <c r="C312" i="31"/>
  <c r="Q312" i="31" s="1"/>
  <c r="D312" i="31"/>
  <c r="E312" i="31"/>
  <c r="F312" i="31"/>
  <c r="G312" i="31"/>
  <c r="H312" i="31"/>
  <c r="I312" i="31"/>
  <c r="J312" i="31"/>
  <c r="K312" i="31"/>
  <c r="L312" i="31"/>
  <c r="M312" i="31"/>
  <c r="N312" i="31"/>
  <c r="O312" i="31"/>
  <c r="P312" i="31"/>
  <c r="C313" i="31"/>
  <c r="Q313" i="31" s="1"/>
  <c r="D313" i="31"/>
  <c r="E313" i="31"/>
  <c r="F313" i="31"/>
  <c r="G313" i="31"/>
  <c r="H313" i="31"/>
  <c r="I313" i="31"/>
  <c r="J313" i="31"/>
  <c r="K313" i="31"/>
  <c r="L313" i="31"/>
  <c r="M313" i="31"/>
  <c r="N313" i="31"/>
  <c r="O313" i="31"/>
  <c r="P313" i="31"/>
  <c r="C314" i="31"/>
  <c r="D314" i="31"/>
  <c r="E314" i="31"/>
  <c r="F314" i="31"/>
  <c r="G314" i="31"/>
  <c r="H314" i="31"/>
  <c r="I314" i="31"/>
  <c r="J314" i="31"/>
  <c r="K314" i="31"/>
  <c r="L314" i="31"/>
  <c r="M314" i="31"/>
  <c r="N314" i="31"/>
  <c r="O314" i="31"/>
  <c r="P314" i="31"/>
  <c r="Q314" i="31"/>
  <c r="C315" i="31"/>
  <c r="D315" i="31"/>
  <c r="E315" i="31"/>
  <c r="F315" i="31"/>
  <c r="Q315" i="31" s="1"/>
  <c r="G315" i="31"/>
  <c r="H315" i="31"/>
  <c r="I315" i="31"/>
  <c r="J315" i="31"/>
  <c r="K315" i="31"/>
  <c r="L315" i="31"/>
  <c r="M315" i="31"/>
  <c r="N315" i="31"/>
  <c r="O315" i="31"/>
  <c r="P315" i="31"/>
  <c r="C316" i="31"/>
  <c r="Q316" i="31" s="1"/>
  <c r="D316" i="31"/>
  <c r="E316" i="31"/>
  <c r="F316" i="31"/>
  <c r="G316" i="31"/>
  <c r="H316" i="31"/>
  <c r="I316" i="31"/>
  <c r="J316" i="31"/>
  <c r="K316" i="31"/>
  <c r="L316" i="31"/>
  <c r="M316" i="31"/>
  <c r="N316" i="31"/>
  <c r="O316" i="31"/>
  <c r="P316" i="31"/>
  <c r="C317" i="31"/>
  <c r="Q317" i="31" s="1"/>
  <c r="D317" i="31"/>
  <c r="E317" i="31"/>
  <c r="F317" i="31"/>
  <c r="G317" i="31"/>
  <c r="H317" i="31"/>
  <c r="I317" i="31"/>
  <c r="J317" i="31"/>
  <c r="K317" i="31"/>
  <c r="L317" i="31"/>
  <c r="M317" i="31"/>
  <c r="N317" i="31"/>
  <c r="O317" i="31"/>
  <c r="P317" i="31"/>
  <c r="C318" i="31"/>
  <c r="D318" i="31"/>
  <c r="E318" i="31"/>
  <c r="F318" i="31"/>
  <c r="G318" i="31"/>
  <c r="H318" i="31"/>
  <c r="I318" i="31"/>
  <c r="J318" i="31"/>
  <c r="K318" i="31"/>
  <c r="L318" i="31"/>
  <c r="M318" i="31"/>
  <c r="N318" i="31"/>
  <c r="O318" i="31"/>
  <c r="P318" i="31"/>
  <c r="Q318" i="31"/>
  <c r="C319" i="31"/>
  <c r="D319" i="31"/>
  <c r="E319" i="31"/>
  <c r="E321" i="31" s="1"/>
  <c r="F319" i="31"/>
  <c r="F321" i="31" s="1"/>
  <c r="F329" i="31" s="1"/>
  <c r="G319" i="31"/>
  <c r="H319" i="31"/>
  <c r="I319" i="31"/>
  <c r="I321" i="31" s="1"/>
  <c r="I329" i="31" s="1"/>
  <c r="J319" i="31"/>
  <c r="J321" i="31" s="1"/>
  <c r="J329" i="31" s="1"/>
  <c r="K319" i="31"/>
  <c r="L319" i="31"/>
  <c r="M319" i="31"/>
  <c r="M321" i="31" s="1"/>
  <c r="M329" i="31" s="1"/>
  <c r="N319" i="31"/>
  <c r="N321" i="31" s="1"/>
  <c r="N329" i="31" s="1"/>
  <c r="O319" i="31"/>
  <c r="P319" i="31"/>
  <c r="C320" i="31"/>
  <c r="Q320" i="31" s="1"/>
  <c r="D320" i="31"/>
  <c r="E320" i="31"/>
  <c r="E322" i="31" s="1"/>
  <c r="E330" i="31" s="1"/>
  <c r="F320" i="31"/>
  <c r="G320" i="31"/>
  <c r="G322" i="31" s="1"/>
  <c r="G330" i="31" s="1"/>
  <c r="H320" i="31"/>
  <c r="I320" i="31"/>
  <c r="I322" i="31" s="1"/>
  <c r="I330" i="31" s="1"/>
  <c r="J320" i="31"/>
  <c r="K320" i="31"/>
  <c r="K322" i="31" s="1"/>
  <c r="K330" i="31" s="1"/>
  <c r="L320" i="31"/>
  <c r="M320" i="31"/>
  <c r="M322" i="31" s="1"/>
  <c r="M330" i="31" s="1"/>
  <c r="N320" i="31"/>
  <c r="O320" i="31"/>
  <c r="P320" i="31"/>
  <c r="C321" i="31"/>
  <c r="D321" i="31"/>
  <c r="G321" i="31"/>
  <c r="H321" i="31"/>
  <c r="K321" i="31"/>
  <c r="L321" i="31"/>
  <c r="D322" i="31"/>
  <c r="F322" i="31"/>
  <c r="H322" i="31"/>
  <c r="J322" i="31"/>
  <c r="L322" i="31"/>
  <c r="N322" i="31"/>
  <c r="C329" i="31"/>
  <c r="D329" i="31"/>
  <c r="G329" i="31"/>
  <c r="H329" i="31"/>
  <c r="K329" i="31"/>
  <c r="L329" i="31"/>
  <c r="D330" i="31"/>
  <c r="F330" i="31"/>
  <c r="H330" i="31"/>
  <c r="J330" i="31"/>
  <c r="L330" i="31"/>
  <c r="N330" i="31"/>
  <c r="F332" i="31"/>
  <c r="I332" i="31"/>
  <c r="L332" i="31"/>
  <c r="O332" i="31"/>
  <c r="F333" i="31"/>
  <c r="I333" i="31"/>
  <c r="L333" i="31"/>
  <c r="O333" i="31"/>
  <c r="I335" i="31"/>
  <c r="K335" i="31"/>
  <c r="L335" i="31"/>
  <c r="N335" i="31"/>
  <c r="P335" i="31"/>
  <c r="I336" i="31"/>
  <c r="K336" i="31"/>
  <c r="L336" i="31"/>
  <c r="N336" i="31"/>
  <c r="P336" i="31"/>
  <c r="C337" i="31"/>
  <c r="C338" i="31"/>
  <c r="D338" i="31"/>
  <c r="E338" i="31"/>
  <c r="F338" i="31"/>
  <c r="G338" i="31"/>
  <c r="H338" i="31"/>
  <c r="I338" i="31"/>
  <c r="J338" i="31"/>
  <c r="K338" i="31"/>
  <c r="L338" i="31"/>
  <c r="M338" i="31"/>
  <c r="N338" i="31"/>
  <c r="C340" i="31"/>
  <c r="Q340" i="31" s="1"/>
  <c r="D340" i="31"/>
  <c r="E340" i="31"/>
  <c r="F340" i="31"/>
  <c r="G340" i="31"/>
  <c r="H340" i="31"/>
  <c r="I340" i="31"/>
  <c r="J340" i="31"/>
  <c r="K340" i="31"/>
  <c r="L340" i="31"/>
  <c r="M340" i="31"/>
  <c r="N340" i="31"/>
  <c r="O340" i="31"/>
  <c r="P340" i="31"/>
  <c r="C341" i="31"/>
  <c r="Q341" i="31" s="1"/>
  <c r="D341" i="31"/>
  <c r="E341" i="31"/>
  <c r="F341" i="31"/>
  <c r="G341" i="31"/>
  <c r="H341" i="31"/>
  <c r="I341" i="31"/>
  <c r="J341" i="31"/>
  <c r="K341" i="31"/>
  <c r="L341" i="31"/>
  <c r="M341" i="31"/>
  <c r="N341" i="31"/>
  <c r="O341" i="31"/>
  <c r="P341" i="31"/>
  <c r="C342" i="31"/>
  <c r="D342" i="31"/>
  <c r="E342" i="31"/>
  <c r="F342" i="31"/>
  <c r="G342" i="31"/>
  <c r="H342" i="31"/>
  <c r="I342" i="31"/>
  <c r="J342" i="31"/>
  <c r="K342" i="31"/>
  <c r="L342" i="31"/>
  <c r="M342" i="31"/>
  <c r="N342" i="31"/>
  <c r="O342" i="31"/>
  <c r="P342" i="31"/>
  <c r="Q342" i="31"/>
  <c r="C343" i="31"/>
  <c r="D343" i="31"/>
  <c r="E343" i="31"/>
  <c r="F343" i="31"/>
  <c r="Q343" i="31" s="1"/>
  <c r="G343" i="31"/>
  <c r="H343" i="31"/>
  <c r="I343" i="31"/>
  <c r="J343" i="31"/>
  <c r="K343" i="31"/>
  <c r="L343" i="31"/>
  <c r="M343" i="31"/>
  <c r="N343" i="31"/>
  <c r="O343" i="31"/>
  <c r="P343" i="31"/>
  <c r="C344" i="31"/>
  <c r="Q344" i="31" s="1"/>
  <c r="D344" i="31"/>
  <c r="E344" i="31"/>
  <c r="F344" i="31"/>
  <c r="G344" i="31"/>
  <c r="H344" i="31"/>
  <c r="I344" i="31"/>
  <c r="J344" i="31"/>
  <c r="K344" i="31"/>
  <c r="L344" i="31"/>
  <c r="M344" i="31"/>
  <c r="N344" i="31"/>
  <c r="O344" i="31"/>
  <c r="P344" i="31"/>
  <c r="C345" i="31"/>
  <c r="Q345" i="31" s="1"/>
  <c r="D345" i="31"/>
  <c r="E345" i="31"/>
  <c r="F345" i="31"/>
  <c r="G345" i="31"/>
  <c r="H345" i="31"/>
  <c r="I345" i="31"/>
  <c r="J345" i="31"/>
  <c r="K345" i="31"/>
  <c r="L345" i="31"/>
  <c r="M345" i="31"/>
  <c r="N345" i="31"/>
  <c r="O345" i="31"/>
  <c r="P345" i="31"/>
  <c r="C346" i="31"/>
  <c r="D346" i="31"/>
  <c r="E346" i="31"/>
  <c r="F346" i="31"/>
  <c r="G346" i="31"/>
  <c r="H346" i="31"/>
  <c r="I346" i="31"/>
  <c r="J346" i="31"/>
  <c r="K346" i="31"/>
  <c r="L346" i="31"/>
  <c r="M346" i="31"/>
  <c r="N346" i="31"/>
  <c r="O346" i="31"/>
  <c r="P346" i="31"/>
  <c r="Q346" i="31"/>
  <c r="C347" i="31"/>
  <c r="D347" i="31"/>
  <c r="E347" i="31"/>
  <c r="F347" i="31"/>
  <c r="Q347" i="31" s="1"/>
  <c r="G347" i="31"/>
  <c r="H347" i="31"/>
  <c r="I347" i="31"/>
  <c r="J347" i="31"/>
  <c r="K347" i="31"/>
  <c r="L347" i="31"/>
  <c r="M347" i="31"/>
  <c r="N347" i="31"/>
  <c r="O347" i="31"/>
  <c r="P347" i="31"/>
  <c r="C348" i="31"/>
  <c r="Q348" i="31" s="1"/>
  <c r="D348" i="31"/>
  <c r="E348" i="31"/>
  <c r="F348" i="31"/>
  <c r="G348" i="31"/>
  <c r="H348" i="31"/>
  <c r="I348" i="31"/>
  <c r="J348" i="31"/>
  <c r="K348" i="31"/>
  <c r="L348" i="31"/>
  <c r="M348" i="31"/>
  <c r="N348" i="31"/>
  <c r="O348" i="31"/>
  <c r="P348" i="31"/>
  <c r="C349" i="31"/>
  <c r="Q349" i="31" s="1"/>
  <c r="D349" i="31"/>
  <c r="E349" i="31"/>
  <c r="F349" i="31"/>
  <c r="G349" i="31"/>
  <c r="H349" i="31"/>
  <c r="I349" i="31"/>
  <c r="J349" i="31"/>
  <c r="K349" i="31"/>
  <c r="L349" i="31"/>
  <c r="M349" i="31"/>
  <c r="N349" i="31"/>
  <c r="O349" i="31"/>
  <c r="P349" i="31"/>
  <c r="C350" i="31"/>
  <c r="D350" i="31"/>
  <c r="E350" i="31"/>
  <c r="F350" i="31"/>
  <c r="G350" i="31"/>
  <c r="H350" i="31"/>
  <c r="I350" i="31"/>
  <c r="J350" i="31"/>
  <c r="K350" i="31"/>
  <c r="L350" i="31"/>
  <c r="M350" i="31"/>
  <c r="N350" i="31"/>
  <c r="O350" i="31"/>
  <c r="P350" i="31"/>
  <c r="Q350" i="31"/>
  <c r="C351" i="31"/>
  <c r="D351" i="31"/>
  <c r="E351" i="31"/>
  <c r="F351" i="31"/>
  <c r="Q351" i="31" s="1"/>
  <c r="G351" i="31"/>
  <c r="H351" i="31"/>
  <c r="I351" i="31"/>
  <c r="J351" i="31"/>
  <c r="K351" i="31"/>
  <c r="L351" i="31"/>
  <c r="M351" i="31"/>
  <c r="N351" i="31"/>
  <c r="O351" i="31"/>
  <c r="P351" i="31"/>
  <c r="C352" i="31"/>
  <c r="Q352" i="31" s="1"/>
  <c r="D352" i="31"/>
  <c r="E352" i="31"/>
  <c r="F352" i="31"/>
  <c r="G352" i="31"/>
  <c r="H352" i="31"/>
  <c r="I352" i="31"/>
  <c r="J352" i="31"/>
  <c r="K352" i="31"/>
  <c r="L352" i="31"/>
  <c r="M352" i="31"/>
  <c r="N352" i="31"/>
  <c r="O352" i="31"/>
  <c r="P352" i="31"/>
  <c r="C353" i="31"/>
  <c r="Q353" i="31" s="1"/>
  <c r="D353" i="31"/>
  <c r="E353" i="31"/>
  <c r="F353" i="31"/>
  <c r="G353" i="31"/>
  <c r="H353" i="31"/>
  <c r="I353" i="31"/>
  <c r="J353" i="31"/>
  <c r="K353" i="31"/>
  <c r="L353" i="31"/>
  <c r="M353" i="31"/>
  <c r="N353" i="31"/>
  <c r="O353" i="31"/>
  <c r="P353" i="31"/>
  <c r="C354" i="31"/>
  <c r="D354" i="31"/>
  <c r="E354" i="31"/>
  <c r="F354" i="31"/>
  <c r="G354" i="31"/>
  <c r="H354" i="31"/>
  <c r="I354" i="31"/>
  <c r="J354" i="31"/>
  <c r="K354" i="31"/>
  <c r="L354" i="31"/>
  <c r="M354" i="31"/>
  <c r="N354" i="31"/>
  <c r="O354" i="31"/>
  <c r="P354" i="31"/>
  <c r="Q354" i="31"/>
  <c r="C355" i="31"/>
  <c r="D355" i="31"/>
  <c r="E355" i="31"/>
  <c r="F355" i="31"/>
  <c r="Q355" i="31" s="1"/>
  <c r="G355" i="31"/>
  <c r="H355" i="31"/>
  <c r="I355" i="31"/>
  <c r="J355" i="31"/>
  <c r="K355" i="31"/>
  <c r="L355" i="31"/>
  <c r="M355" i="31"/>
  <c r="N355" i="31"/>
  <c r="O355" i="31"/>
  <c r="P355" i="31"/>
  <c r="C356" i="31"/>
  <c r="Q356" i="31" s="1"/>
  <c r="D356" i="31"/>
  <c r="E356" i="31"/>
  <c r="F356" i="31"/>
  <c r="G356" i="31"/>
  <c r="H356" i="31"/>
  <c r="I356" i="31"/>
  <c r="J356" i="31"/>
  <c r="K356" i="31"/>
  <c r="L356" i="31"/>
  <c r="M356" i="31"/>
  <c r="N356" i="31"/>
  <c r="O356" i="31"/>
  <c r="P356" i="31"/>
  <c r="C357" i="31"/>
  <c r="Q357" i="31" s="1"/>
  <c r="D357" i="31"/>
  <c r="E357" i="31"/>
  <c r="F357" i="31"/>
  <c r="G357" i="31"/>
  <c r="H357" i="31"/>
  <c r="I357" i="31"/>
  <c r="J357" i="31"/>
  <c r="K357" i="31"/>
  <c r="L357" i="31"/>
  <c r="M357" i="31"/>
  <c r="N357" i="31"/>
  <c r="O357" i="31"/>
  <c r="P357" i="31"/>
  <c r="C358" i="31"/>
  <c r="D358" i="31"/>
  <c r="E358" i="31"/>
  <c r="F358" i="31"/>
  <c r="G358" i="31"/>
  <c r="H358" i="31"/>
  <c r="I358" i="31"/>
  <c r="J358" i="31"/>
  <c r="K358" i="31"/>
  <c r="L358" i="31"/>
  <c r="M358" i="31"/>
  <c r="N358" i="31"/>
  <c r="O358" i="31"/>
  <c r="P358" i="31"/>
  <c r="Q358" i="31"/>
  <c r="C359" i="31"/>
  <c r="D359" i="31"/>
  <c r="E359" i="31"/>
  <c r="F359" i="31"/>
  <c r="Q359" i="31" s="1"/>
  <c r="G359" i="31"/>
  <c r="H359" i="31"/>
  <c r="I359" i="31"/>
  <c r="J359" i="31"/>
  <c r="K359" i="31"/>
  <c r="L359" i="31"/>
  <c r="M359" i="31"/>
  <c r="N359" i="31"/>
  <c r="O359" i="31"/>
  <c r="P359" i="31"/>
  <c r="C360" i="31"/>
  <c r="Q360" i="31" s="1"/>
  <c r="D360" i="31"/>
  <c r="E360" i="31"/>
  <c r="F360" i="31"/>
  <c r="G360" i="31"/>
  <c r="H360" i="31"/>
  <c r="I360" i="31"/>
  <c r="J360" i="31"/>
  <c r="K360" i="31"/>
  <c r="L360" i="31"/>
  <c r="M360" i="31"/>
  <c r="N360" i="31"/>
  <c r="O360" i="31"/>
  <c r="P360" i="31"/>
  <c r="C361" i="31"/>
  <c r="Q361" i="31" s="1"/>
  <c r="D361" i="31"/>
  <c r="E361" i="31"/>
  <c r="F361" i="31"/>
  <c r="G361" i="31"/>
  <c r="H361" i="31"/>
  <c r="I361" i="31"/>
  <c r="J361" i="31"/>
  <c r="K361" i="31"/>
  <c r="L361" i="31"/>
  <c r="M361" i="31"/>
  <c r="N361" i="31"/>
  <c r="O361" i="31"/>
  <c r="P361" i="31"/>
  <c r="C362" i="31"/>
  <c r="D362" i="31"/>
  <c r="E362" i="31"/>
  <c r="F362" i="31"/>
  <c r="G362" i="31"/>
  <c r="H362" i="31"/>
  <c r="I362" i="31"/>
  <c r="J362" i="31"/>
  <c r="K362" i="31"/>
  <c r="L362" i="31"/>
  <c r="M362" i="31"/>
  <c r="N362" i="31"/>
  <c r="O362" i="31"/>
  <c r="P362" i="31"/>
  <c r="Q362" i="31"/>
  <c r="C363" i="31"/>
  <c r="D363" i="31"/>
  <c r="E363" i="31"/>
  <c r="F363" i="31"/>
  <c r="Q363" i="31" s="1"/>
  <c r="G363" i="31"/>
  <c r="H363" i="31"/>
  <c r="I363" i="31"/>
  <c r="J363" i="31"/>
  <c r="K363" i="31"/>
  <c r="L363" i="31"/>
  <c r="M363" i="31"/>
  <c r="N363" i="31"/>
  <c r="O363" i="31"/>
  <c r="P363" i="31"/>
  <c r="C364" i="31"/>
  <c r="Q364" i="31" s="1"/>
  <c r="D364" i="31"/>
  <c r="E364" i="31"/>
  <c r="F364" i="31"/>
  <c r="G364" i="31"/>
  <c r="H364" i="31"/>
  <c r="I364" i="31"/>
  <c r="J364" i="31"/>
  <c r="K364" i="31"/>
  <c r="L364" i="31"/>
  <c r="M364" i="31"/>
  <c r="N364" i="31"/>
  <c r="O364" i="31"/>
  <c r="P364" i="31"/>
  <c r="C365" i="31"/>
  <c r="Q365" i="31" s="1"/>
  <c r="D365" i="31"/>
  <c r="E365" i="31"/>
  <c r="F365" i="31"/>
  <c r="G365" i="31"/>
  <c r="H365" i="31"/>
  <c r="I365" i="31"/>
  <c r="J365" i="31"/>
  <c r="K365" i="31"/>
  <c r="L365" i="31"/>
  <c r="M365" i="31"/>
  <c r="N365" i="31"/>
  <c r="O365" i="31"/>
  <c r="P365" i="31"/>
  <c r="C366" i="31"/>
  <c r="D366" i="31"/>
  <c r="E366" i="31"/>
  <c r="F366" i="31"/>
  <c r="G366" i="31"/>
  <c r="H366" i="31"/>
  <c r="I366" i="31"/>
  <c r="J366" i="31"/>
  <c r="K366" i="31"/>
  <c r="L366" i="31"/>
  <c r="M366" i="31"/>
  <c r="N366" i="31"/>
  <c r="O366" i="31"/>
  <c r="P366" i="31"/>
  <c r="Q366" i="31"/>
  <c r="C367" i="31"/>
  <c r="D367" i="31"/>
  <c r="E367" i="31"/>
  <c r="F367" i="31"/>
  <c r="Q367" i="31" s="1"/>
  <c r="G367" i="31"/>
  <c r="H367" i="31"/>
  <c r="I367" i="31"/>
  <c r="J367" i="31"/>
  <c r="K367" i="31"/>
  <c r="L367" i="31"/>
  <c r="M367" i="31"/>
  <c r="N367" i="31"/>
  <c r="O367" i="31"/>
  <c r="P367" i="31"/>
  <c r="C368" i="31"/>
  <c r="Q368" i="31" s="1"/>
  <c r="D368" i="31"/>
  <c r="E368" i="31"/>
  <c r="F368" i="31"/>
  <c r="G368" i="31"/>
  <c r="H368" i="31"/>
  <c r="I368" i="31"/>
  <c r="J368" i="31"/>
  <c r="K368" i="31"/>
  <c r="L368" i="31"/>
  <c r="M368" i="31"/>
  <c r="N368" i="31"/>
  <c r="O368" i="31"/>
  <c r="P368" i="31"/>
  <c r="C369" i="31"/>
  <c r="Q369" i="31" s="1"/>
  <c r="D369" i="31"/>
  <c r="E369" i="31"/>
  <c r="F369" i="31"/>
  <c r="G369" i="31"/>
  <c r="H369" i="31"/>
  <c r="I369" i="31"/>
  <c r="J369" i="31"/>
  <c r="K369" i="31"/>
  <c r="L369" i="31"/>
  <c r="M369" i="31"/>
  <c r="N369" i="31"/>
  <c r="O369" i="31"/>
  <c r="P369" i="31"/>
  <c r="C370" i="31"/>
  <c r="D370" i="31"/>
  <c r="E370" i="31"/>
  <c r="F370" i="31"/>
  <c r="G370" i="31"/>
  <c r="H370" i="31"/>
  <c r="I370" i="31"/>
  <c r="J370" i="31"/>
  <c r="K370" i="31"/>
  <c r="L370" i="31"/>
  <c r="M370" i="31"/>
  <c r="N370" i="31"/>
  <c r="O370" i="31"/>
  <c r="P370" i="31"/>
  <c r="Q370" i="31"/>
  <c r="C371" i="31"/>
  <c r="D371" i="31"/>
  <c r="E371" i="31"/>
  <c r="F371" i="31"/>
  <c r="Q371" i="31" s="1"/>
  <c r="G371" i="31"/>
  <c r="H371" i="31"/>
  <c r="I371" i="31"/>
  <c r="J371" i="31"/>
  <c r="K371" i="31"/>
  <c r="L371" i="31"/>
  <c r="M371" i="31"/>
  <c r="N371" i="31"/>
  <c r="O371" i="31"/>
  <c r="P371" i="31"/>
  <c r="C372" i="31"/>
  <c r="Q372" i="31" s="1"/>
  <c r="D372" i="31"/>
  <c r="E372" i="31"/>
  <c r="F372" i="31"/>
  <c r="G372" i="31"/>
  <c r="H372" i="31"/>
  <c r="I372" i="31"/>
  <c r="J372" i="31"/>
  <c r="K372" i="31"/>
  <c r="L372" i="31"/>
  <c r="M372" i="31"/>
  <c r="N372" i="31"/>
  <c r="O372" i="31"/>
  <c r="P372" i="31"/>
  <c r="C373" i="31"/>
  <c r="Q373" i="31" s="1"/>
  <c r="D373" i="31"/>
  <c r="E373" i="31"/>
  <c r="F373" i="31"/>
  <c r="G373" i="31"/>
  <c r="H373" i="31"/>
  <c r="I373" i="31"/>
  <c r="J373" i="31"/>
  <c r="K373" i="31"/>
  <c r="L373" i="31"/>
  <c r="M373" i="31"/>
  <c r="N373" i="31"/>
  <c r="O373" i="31"/>
  <c r="P373" i="31"/>
  <c r="C374" i="31"/>
  <c r="D374" i="31"/>
  <c r="E374" i="31"/>
  <c r="F374" i="31"/>
  <c r="G374" i="31"/>
  <c r="H374" i="31"/>
  <c r="I374" i="31"/>
  <c r="J374" i="31"/>
  <c r="K374" i="31"/>
  <c r="L374" i="31"/>
  <c r="M374" i="31"/>
  <c r="N374" i="31"/>
  <c r="O374" i="31"/>
  <c r="P374" i="31"/>
  <c r="Q374" i="31"/>
  <c r="C375" i="31"/>
  <c r="D375" i="31"/>
  <c r="E375" i="31"/>
  <c r="F375" i="31"/>
  <c r="Q375" i="31" s="1"/>
  <c r="G375" i="31"/>
  <c r="H375" i="31"/>
  <c r="I375" i="31"/>
  <c r="J375" i="31"/>
  <c r="K375" i="31"/>
  <c r="L375" i="31"/>
  <c r="M375" i="31"/>
  <c r="N375" i="31"/>
  <c r="O375" i="31"/>
  <c r="P375" i="31"/>
  <c r="C376" i="31"/>
  <c r="Q376" i="31" s="1"/>
  <c r="D376" i="31"/>
  <c r="E376" i="31"/>
  <c r="F376" i="31"/>
  <c r="G376" i="31"/>
  <c r="H376" i="31"/>
  <c r="I376" i="31"/>
  <c r="J376" i="31"/>
  <c r="K376" i="31"/>
  <c r="L376" i="31"/>
  <c r="M376" i="31"/>
  <c r="N376" i="31"/>
  <c r="O376" i="31"/>
  <c r="P376" i="31"/>
  <c r="C377" i="31"/>
  <c r="Q377" i="31" s="1"/>
  <c r="D377" i="31"/>
  <c r="E377" i="31"/>
  <c r="F377" i="31"/>
  <c r="G377" i="31"/>
  <c r="H377" i="31"/>
  <c r="I377" i="31"/>
  <c r="J377" i="31"/>
  <c r="K377" i="31"/>
  <c r="L377" i="31"/>
  <c r="M377" i="31"/>
  <c r="N377" i="31"/>
  <c r="O377" i="31"/>
  <c r="P377" i="31"/>
  <c r="C378" i="31"/>
  <c r="D378" i="31"/>
  <c r="E378" i="31"/>
  <c r="F378" i="31"/>
  <c r="G378" i="31"/>
  <c r="H378" i="31"/>
  <c r="I378" i="31"/>
  <c r="J378" i="31"/>
  <c r="K378" i="31"/>
  <c r="L378" i="31"/>
  <c r="M378" i="31"/>
  <c r="N378" i="31"/>
  <c r="O378" i="31"/>
  <c r="P378" i="31"/>
  <c r="Q378" i="31"/>
  <c r="C379" i="31"/>
  <c r="D379" i="31"/>
  <c r="E379" i="31"/>
  <c r="F379" i="31"/>
  <c r="Q379" i="31" s="1"/>
  <c r="G379" i="31"/>
  <c r="H379" i="31"/>
  <c r="I379" i="31"/>
  <c r="J379" i="31"/>
  <c r="K379" i="31"/>
  <c r="L379" i="31"/>
  <c r="M379" i="31"/>
  <c r="N379" i="31"/>
  <c r="O379" i="31"/>
  <c r="P379" i="31"/>
  <c r="C380" i="31"/>
  <c r="Q380" i="31" s="1"/>
  <c r="D380" i="31"/>
  <c r="E380" i="31"/>
  <c r="F380" i="31"/>
  <c r="G380" i="31"/>
  <c r="H380" i="31"/>
  <c r="I380" i="31"/>
  <c r="J380" i="31"/>
  <c r="K380" i="31"/>
  <c r="L380" i="31"/>
  <c r="M380" i="31"/>
  <c r="N380" i="31"/>
  <c r="O380" i="31"/>
  <c r="P380" i="31"/>
  <c r="C381" i="31"/>
  <c r="Q381" i="31" s="1"/>
  <c r="D381" i="31"/>
  <c r="E381" i="31"/>
  <c r="F381" i="31"/>
  <c r="G381" i="31"/>
  <c r="H381" i="31"/>
  <c r="I381" i="31"/>
  <c r="J381" i="31"/>
  <c r="K381" i="31"/>
  <c r="L381" i="31"/>
  <c r="M381" i="31"/>
  <c r="N381" i="31"/>
  <c r="O381" i="31"/>
  <c r="P381" i="31"/>
  <c r="C382" i="31"/>
  <c r="D382" i="31"/>
  <c r="E382" i="31"/>
  <c r="F382" i="31"/>
  <c r="G382" i="31"/>
  <c r="H382" i="31"/>
  <c r="I382" i="31"/>
  <c r="J382" i="31"/>
  <c r="K382" i="31"/>
  <c r="L382" i="31"/>
  <c r="M382" i="31"/>
  <c r="N382" i="31"/>
  <c r="O382" i="31"/>
  <c r="P382" i="31"/>
  <c r="Q382" i="31"/>
  <c r="C383" i="31"/>
  <c r="D383" i="31"/>
  <c r="E383" i="31"/>
  <c r="F383" i="31"/>
  <c r="Q383" i="31" s="1"/>
  <c r="G383" i="31"/>
  <c r="H383" i="31"/>
  <c r="I383" i="31"/>
  <c r="J383" i="31"/>
  <c r="K383" i="31"/>
  <c r="L383" i="31"/>
  <c r="M383" i="31"/>
  <c r="N383" i="31"/>
  <c r="O383" i="31"/>
  <c r="P383" i="31"/>
  <c r="C384" i="31"/>
  <c r="Q384" i="31" s="1"/>
  <c r="D384" i="31"/>
  <c r="E384" i="31"/>
  <c r="F384" i="31"/>
  <c r="G384" i="31"/>
  <c r="H384" i="31"/>
  <c r="I384" i="31"/>
  <c r="J384" i="31"/>
  <c r="K384" i="31"/>
  <c r="L384" i="31"/>
  <c r="M384" i="31"/>
  <c r="N384" i="31"/>
  <c r="O384" i="31"/>
  <c r="P384" i="31"/>
  <c r="C385" i="31"/>
  <c r="Q385" i="31" s="1"/>
  <c r="D385" i="31"/>
  <c r="E385" i="31"/>
  <c r="F385" i="31"/>
  <c r="G385" i="31"/>
  <c r="H385" i="31"/>
  <c r="I385" i="31"/>
  <c r="J385" i="31"/>
  <c r="K385" i="31"/>
  <c r="L385" i="31"/>
  <c r="M385" i="31"/>
  <c r="N385" i="31"/>
  <c r="O385" i="31"/>
  <c r="P385" i="31"/>
  <c r="C386" i="31"/>
  <c r="D386" i="31"/>
  <c r="D388" i="31" s="1"/>
  <c r="E386" i="31"/>
  <c r="E388" i="31" s="1"/>
  <c r="E396" i="31" s="1"/>
  <c r="F386" i="31"/>
  <c r="G386" i="31"/>
  <c r="H386" i="31"/>
  <c r="H388" i="31" s="1"/>
  <c r="H396" i="31" s="1"/>
  <c r="I386" i="31"/>
  <c r="I388" i="31" s="1"/>
  <c r="I396" i="31" s="1"/>
  <c r="J386" i="31"/>
  <c r="K386" i="31"/>
  <c r="L386" i="31"/>
  <c r="L388" i="31" s="1"/>
  <c r="L396" i="31" s="1"/>
  <c r="M386" i="31"/>
  <c r="M388" i="31" s="1"/>
  <c r="M396" i="31" s="1"/>
  <c r="N386" i="31"/>
  <c r="O386" i="31"/>
  <c r="P386" i="31"/>
  <c r="Q386" i="31"/>
  <c r="C387" i="31"/>
  <c r="D387" i="31"/>
  <c r="D389" i="31" s="1"/>
  <c r="E387" i="31"/>
  <c r="F387" i="31"/>
  <c r="F389" i="31" s="1"/>
  <c r="F397" i="31" s="1"/>
  <c r="G387" i="31"/>
  <c r="H387" i="31"/>
  <c r="H389" i="31" s="1"/>
  <c r="H397" i="31" s="1"/>
  <c r="I387" i="31"/>
  <c r="J387" i="31"/>
  <c r="J389" i="31" s="1"/>
  <c r="J397" i="31" s="1"/>
  <c r="K387" i="31"/>
  <c r="L387" i="31"/>
  <c r="L389" i="31" s="1"/>
  <c r="L397" i="31" s="1"/>
  <c r="M387" i="31"/>
  <c r="N387" i="31"/>
  <c r="N389" i="31" s="1"/>
  <c r="N397" i="31" s="1"/>
  <c r="O387" i="31"/>
  <c r="P387" i="31"/>
  <c r="C388" i="31"/>
  <c r="D390" i="31" s="1"/>
  <c r="F388" i="31"/>
  <c r="G388" i="31"/>
  <c r="J388" i="31"/>
  <c r="K388" i="31"/>
  <c r="N388" i="31"/>
  <c r="C389" i="31"/>
  <c r="E389" i="31"/>
  <c r="G389" i="31"/>
  <c r="I389" i="31"/>
  <c r="K389" i="31"/>
  <c r="M389" i="31"/>
  <c r="C396" i="31"/>
  <c r="F396" i="31"/>
  <c r="G396" i="31"/>
  <c r="J396" i="31"/>
  <c r="K396" i="31"/>
  <c r="N396" i="31"/>
  <c r="C397" i="31"/>
  <c r="E397" i="31"/>
  <c r="G397" i="31"/>
  <c r="I397" i="31"/>
  <c r="K397" i="31"/>
  <c r="M397" i="31"/>
  <c r="F399" i="31"/>
  <c r="I399" i="31"/>
  <c r="L399" i="31"/>
  <c r="O399" i="31"/>
  <c r="F400" i="31"/>
  <c r="I400" i="31"/>
  <c r="L400" i="31"/>
  <c r="O400" i="31"/>
  <c r="I402" i="31"/>
  <c r="K402" i="31"/>
  <c r="L402" i="31"/>
  <c r="N402" i="31"/>
  <c r="P402" i="31"/>
  <c r="I403" i="31"/>
  <c r="K403" i="31"/>
  <c r="L403" i="31"/>
  <c r="N403" i="31"/>
  <c r="P403" i="31"/>
  <c r="C404" i="31"/>
  <c r="C405" i="31"/>
  <c r="D405" i="31"/>
  <c r="E405" i="31"/>
  <c r="F405" i="31"/>
  <c r="G405" i="31"/>
  <c r="H405" i="31"/>
  <c r="I405" i="31"/>
  <c r="J405" i="31"/>
  <c r="K405" i="31"/>
  <c r="L405" i="31"/>
  <c r="M405" i="31"/>
  <c r="N405" i="31"/>
  <c r="C407" i="31"/>
  <c r="D407" i="31"/>
  <c r="Q407" i="31" s="1"/>
  <c r="E407" i="31"/>
  <c r="F407" i="31"/>
  <c r="G407" i="31"/>
  <c r="H407" i="31"/>
  <c r="I407" i="31"/>
  <c r="J407" i="31"/>
  <c r="K407" i="31"/>
  <c r="L407" i="31"/>
  <c r="M407" i="31"/>
  <c r="N407" i="31"/>
  <c r="O407" i="31"/>
  <c r="P407" i="31"/>
  <c r="C408" i="31"/>
  <c r="Q408" i="31" s="1"/>
  <c r="D408" i="31"/>
  <c r="E408" i="31"/>
  <c r="F408" i="31"/>
  <c r="G408" i="31"/>
  <c r="H408" i="31"/>
  <c r="I408" i="31"/>
  <c r="J408" i="31"/>
  <c r="K408" i="31"/>
  <c r="L408" i="31"/>
  <c r="M408" i="31"/>
  <c r="N408" i="31"/>
  <c r="O408" i="31"/>
  <c r="P408" i="31"/>
  <c r="C409" i="31"/>
  <c r="Q409" i="31" s="1"/>
  <c r="D409" i="31"/>
  <c r="E409" i="31"/>
  <c r="F409" i="31"/>
  <c r="G409" i="31"/>
  <c r="H409" i="31"/>
  <c r="I409" i="31"/>
  <c r="J409" i="31"/>
  <c r="K409" i="31"/>
  <c r="L409" i="31"/>
  <c r="M409" i="31"/>
  <c r="N409" i="31"/>
  <c r="O409" i="31"/>
  <c r="P409" i="31"/>
  <c r="C410" i="31"/>
  <c r="D410" i="31"/>
  <c r="E410" i="31"/>
  <c r="F410" i="31"/>
  <c r="G410" i="31"/>
  <c r="H410" i="31"/>
  <c r="I410" i="31"/>
  <c r="J410" i="31"/>
  <c r="K410" i="31"/>
  <c r="L410" i="31"/>
  <c r="M410" i="31"/>
  <c r="N410" i="31"/>
  <c r="O410" i="31"/>
  <c r="P410" i="31"/>
  <c r="Q410" i="31"/>
  <c r="C411" i="31"/>
  <c r="D411" i="31"/>
  <c r="Q411" i="31" s="1"/>
  <c r="E411" i="31"/>
  <c r="F411" i="31"/>
  <c r="G411" i="31"/>
  <c r="H411" i="31"/>
  <c r="I411" i="31"/>
  <c r="J411" i="31"/>
  <c r="K411" i="31"/>
  <c r="L411" i="31"/>
  <c r="M411" i="31"/>
  <c r="N411" i="31"/>
  <c r="O411" i="31"/>
  <c r="P411" i="31"/>
  <c r="C412" i="31"/>
  <c r="Q412" i="31" s="1"/>
  <c r="D412" i="31"/>
  <c r="E412" i="31"/>
  <c r="F412" i="31"/>
  <c r="G412" i="31"/>
  <c r="H412" i="31"/>
  <c r="I412" i="31"/>
  <c r="J412" i="31"/>
  <c r="K412" i="31"/>
  <c r="L412" i="31"/>
  <c r="M412" i="31"/>
  <c r="N412" i="31"/>
  <c r="O412" i="31"/>
  <c r="P412" i="31"/>
  <c r="C413" i="31"/>
  <c r="Q413" i="31" s="1"/>
  <c r="D413" i="31"/>
  <c r="E413" i="31"/>
  <c r="F413" i="31"/>
  <c r="G413" i="31"/>
  <c r="H413" i="31"/>
  <c r="I413" i="31"/>
  <c r="J413" i="31"/>
  <c r="K413" i="31"/>
  <c r="L413" i="31"/>
  <c r="M413" i="31"/>
  <c r="N413" i="31"/>
  <c r="O413" i="31"/>
  <c r="P413" i="31"/>
  <c r="C414" i="31"/>
  <c r="D414" i="31"/>
  <c r="E414" i="31"/>
  <c r="F414" i="31"/>
  <c r="G414" i="31"/>
  <c r="H414" i="31"/>
  <c r="I414" i="31"/>
  <c r="J414" i="31"/>
  <c r="K414" i="31"/>
  <c r="L414" i="31"/>
  <c r="M414" i="31"/>
  <c r="N414" i="31"/>
  <c r="O414" i="31"/>
  <c r="P414" i="31"/>
  <c r="Q414" i="31"/>
  <c r="C415" i="31"/>
  <c r="D415" i="31"/>
  <c r="Q415" i="31" s="1"/>
  <c r="E415" i="31"/>
  <c r="F415" i="31"/>
  <c r="G415" i="31"/>
  <c r="H415" i="31"/>
  <c r="I415" i="31"/>
  <c r="J415" i="31"/>
  <c r="K415" i="31"/>
  <c r="L415" i="31"/>
  <c r="M415" i="31"/>
  <c r="N415" i="31"/>
  <c r="O415" i="31"/>
  <c r="P415" i="31"/>
  <c r="C416" i="31"/>
  <c r="Q416" i="31" s="1"/>
  <c r="D416" i="31"/>
  <c r="E416" i="31"/>
  <c r="F416" i="31"/>
  <c r="G416" i="31"/>
  <c r="H416" i="31"/>
  <c r="I416" i="31"/>
  <c r="J416" i="31"/>
  <c r="K416" i="31"/>
  <c r="L416" i="31"/>
  <c r="M416" i="31"/>
  <c r="N416" i="31"/>
  <c r="O416" i="31"/>
  <c r="P416" i="31"/>
  <c r="C417" i="31"/>
  <c r="Q417" i="31" s="1"/>
  <c r="D417" i="31"/>
  <c r="E417" i="31"/>
  <c r="F417" i="31"/>
  <c r="G417" i="31"/>
  <c r="H417" i="31"/>
  <c r="I417" i="31"/>
  <c r="J417" i="31"/>
  <c r="K417" i="31"/>
  <c r="L417" i="31"/>
  <c r="M417" i="31"/>
  <c r="N417" i="31"/>
  <c r="O417" i="31"/>
  <c r="P417" i="31"/>
  <c r="C418" i="31"/>
  <c r="D418" i="31"/>
  <c r="E418" i="31"/>
  <c r="F418" i="31"/>
  <c r="G418" i="31"/>
  <c r="H418" i="31"/>
  <c r="I418" i="31"/>
  <c r="J418" i="31"/>
  <c r="K418" i="31"/>
  <c r="L418" i="31"/>
  <c r="M418" i="31"/>
  <c r="N418" i="31"/>
  <c r="O418" i="31"/>
  <c r="P418" i="31"/>
  <c r="Q418" i="31"/>
  <c r="C419" i="31"/>
  <c r="D419" i="31"/>
  <c r="Q419" i="31" s="1"/>
  <c r="E419" i="31"/>
  <c r="F419" i="31"/>
  <c r="G419" i="31"/>
  <c r="H419" i="31"/>
  <c r="I419" i="31"/>
  <c r="J419" i="31"/>
  <c r="K419" i="31"/>
  <c r="L419" i="31"/>
  <c r="M419" i="31"/>
  <c r="N419" i="31"/>
  <c r="O419" i="31"/>
  <c r="P419" i="31"/>
  <c r="C420" i="31"/>
  <c r="Q420" i="31" s="1"/>
  <c r="D420" i="31"/>
  <c r="E420" i="31"/>
  <c r="F420" i="31"/>
  <c r="G420" i="31"/>
  <c r="H420" i="31"/>
  <c r="I420" i="31"/>
  <c r="J420" i="31"/>
  <c r="K420" i="31"/>
  <c r="L420" i="31"/>
  <c r="M420" i="31"/>
  <c r="N420" i="31"/>
  <c r="O420" i="31"/>
  <c r="P420" i="31"/>
  <c r="C421" i="31"/>
  <c r="Q421" i="31" s="1"/>
  <c r="D421" i="31"/>
  <c r="E421" i="31"/>
  <c r="F421" i="31"/>
  <c r="G421" i="31"/>
  <c r="H421" i="31"/>
  <c r="I421" i="31"/>
  <c r="J421" i="31"/>
  <c r="K421" i="31"/>
  <c r="L421" i="31"/>
  <c r="M421" i="31"/>
  <c r="N421" i="31"/>
  <c r="O421" i="31"/>
  <c r="P421" i="31"/>
  <c r="C422" i="31"/>
  <c r="D422" i="31"/>
  <c r="E422" i="31"/>
  <c r="F422" i="31"/>
  <c r="G422" i="31"/>
  <c r="H422" i="31"/>
  <c r="I422" i="31"/>
  <c r="J422" i="31"/>
  <c r="K422" i="31"/>
  <c r="L422" i="31"/>
  <c r="M422" i="31"/>
  <c r="N422" i="31"/>
  <c r="O422" i="31"/>
  <c r="P422" i="31"/>
  <c r="Q422" i="31"/>
  <c r="C423" i="31"/>
  <c r="D423" i="31"/>
  <c r="Q423" i="31" s="1"/>
  <c r="E423" i="31"/>
  <c r="F423" i="31"/>
  <c r="G423" i="31"/>
  <c r="H423" i="31"/>
  <c r="I423" i="31"/>
  <c r="J423" i="31"/>
  <c r="K423" i="31"/>
  <c r="L423" i="31"/>
  <c r="M423" i="31"/>
  <c r="N423" i="31"/>
  <c r="O423" i="31"/>
  <c r="P423" i="31"/>
  <c r="C424" i="31"/>
  <c r="Q424" i="31" s="1"/>
  <c r="D424" i="31"/>
  <c r="E424" i="31"/>
  <c r="F424" i="31"/>
  <c r="G424" i="31"/>
  <c r="H424" i="31"/>
  <c r="I424" i="31"/>
  <c r="J424" i="31"/>
  <c r="K424" i="31"/>
  <c r="L424" i="31"/>
  <c r="M424" i="31"/>
  <c r="N424" i="31"/>
  <c r="O424" i="31"/>
  <c r="P424" i="31"/>
  <c r="C425" i="31"/>
  <c r="Q425" i="31" s="1"/>
  <c r="D425" i="31"/>
  <c r="E425" i="31"/>
  <c r="F425" i="31"/>
  <c r="G425" i="31"/>
  <c r="H425" i="31"/>
  <c r="I425" i="31"/>
  <c r="J425" i="31"/>
  <c r="K425" i="31"/>
  <c r="L425" i="31"/>
  <c r="M425" i="31"/>
  <c r="N425" i="31"/>
  <c r="O425" i="31"/>
  <c r="P425" i="31"/>
  <c r="C426" i="31"/>
  <c r="D426" i="31"/>
  <c r="E426" i="31"/>
  <c r="F426" i="31"/>
  <c r="G426" i="31"/>
  <c r="H426" i="31"/>
  <c r="I426" i="31"/>
  <c r="J426" i="31"/>
  <c r="K426" i="31"/>
  <c r="L426" i="31"/>
  <c r="M426" i="31"/>
  <c r="N426" i="31"/>
  <c r="O426" i="31"/>
  <c r="P426" i="31"/>
  <c r="Q426" i="31"/>
  <c r="C427" i="31"/>
  <c r="D427" i="31"/>
  <c r="Q427" i="31" s="1"/>
  <c r="E427" i="31"/>
  <c r="F427" i="31"/>
  <c r="G427" i="31"/>
  <c r="H427" i="31"/>
  <c r="I427" i="31"/>
  <c r="J427" i="31"/>
  <c r="K427" i="31"/>
  <c r="L427" i="31"/>
  <c r="M427" i="31"/>
  <c r="N427" i="31"/>
  <c r="O427" i="31"/>
  <c r="P427" i="31"/>
  <c r="C428" i="31"/>
  <c r="Q428" i="31" s="1"/>
  <c r="D428" i="31"/>
  <c r="E428" i="31"/>
  <c r="F428" i="31"/>
  <c r="G428" i="31"/>
  <c r="H428" i="31"/>
  <c r="I428" i="31"/>
  <c r="J428" i="31"/>
  <c r="K428" i="31"/>
  <c r="L428" i="31"/>
  <c r="M428" i="31"/>
  <c r="N428" i="31"/>
  <c r="O428" i="31"/>
  <c r="P428" i="31"/>
  <c r="C429" i="31"/>
  <c r="Q429" i="31" s="1"/>
  <c r="D429" i="31"/>
  <c r="E429" i="31"/>
  <c r="F429" i="31"/>
  <c r="G429" i="31"/>
  <c r="H429" i="31"/>
  <c r="I429" i="31"/>
  <c r="J429" i="31"/>
  <c r="K429" i="31"/>
  <c r="L429" i="31"/>
  <c r="M429" i="31"/>
  <c r="N429" i="31"/>
  <c r="O429" i="31"/>
  <c r="P429" i="31"/>
  <c r="C430" i="31"/>
  <c r="D430" i="31"/>
  <c r="E430" i="31"/>
  <c r="F430" i="31"/>
  <c r="G430" i="31"/>
  <c r="H430" i="31"/>
  <c r="I430" i="31"/>
  <c r="J430" i="31"/>
  <c r="K430" i="31"/>
  <c r="L430" i="31"/>
  <c r="M430" i="31"/>
  <c r="N430" i="31"/>
  <c r="O430" i="31"/>
  <c r="P430" i="31"/>
  <c r="Q430" i="31"/>
  <c r="C431" i="31"/>
  <c r="D431" i="31"/>
  <c r="Q431" i="31" s="1"/>
  <c r="E431" i="31"/>
  <c r="F431" i="31"/>
  <c r="G431" i="31"/>
  <c r="H431" i="31"/>
  <c r="I431" i="31"/>
  <c r="J431" i="31"/>
  <c r="K431" i="31"/>
  <c r="L431" i="31"/>
  <c r="M431" i="31"/>
  <c r="N431" i="31"/>
  <c r="O431" i="31"/>
  <c r="P431" i="31"/>
  <c r="C432" i="31"/>
  <c r="Q432" i="31" s="1"/>
  <c r="D432" i="31"/>
  <c r="E432" i="31"/>
  <c r="F432" i="31"/>
  <c r="G432" i="31"/>
  <c r="H432" i="31"/>
  <c r="I432" i="31"/>
  <c r="J432" i="31"/>
  <c r="K432" i="31"/>
  <c r="L432" i="31"/>
  <c r="M432" i="31"/>
  <c r="N432" i="31"/>
  <c r="O432" i="31"/>
  <c r="P432" i="31"/>
  <c r="C433" i="31"/>
  <c r="Q433" i="31" s="1"/>
  <c r="D433" i="31"/>
  <c r="E433" i="31"/>
  <c r="F433" i="31"/>
  <c r="G433" i="31"/>
  <c r="H433" i="31"/>
  <c r="I433" i="31"/>
  <c r="J433" i="31"/>
  <c r="K433" i="31"/>
  <c r="L433" i="31"/>
  <c r="M433" i="31"/>
  <c r="N433" i="31"/>
  <c r="O433" i="31"/>
  <c r="P433" i="31"/>
  <c r="C434" i="31"/>
  <c r="D434" i="31"/>
  <c r="E434" i="31"/>
  <c r="F434" i="31"/>
  <c r="G434" i="31"/>
  <c r="H434" i="31"/>
  <c r="I434" i="31"/>
  <c r="J434" i="31"/>
  <c r="K434" i="31"/>
  <c r="L434" i="31"/>
  <c r="M434" i="31"/>
  <c r="N434" i="31"/>
  <c r="O434" i="31"/>
  <c r="P434" i="31"/>
  <c r="Q434" i="31"/>
  <c r="C435" i="31"/>
  <c r="D435" i="31"/>
  <c r="Q435" i="31" s="1"/>
  <c r="E435" i="31"/>
  <c r="F435" i="31"/>
  <c r="G435" i="31"/>
  <c r="H435" i="31"/>
  <c r="I435" i="31"/>
  <c r="J435" i="31"/>
  <c r="K435" i="31"/>
  <c r="L435" i="31"/>
  <c r="M435" i="31"/>
  <c r="N435" i="31"/>
  <c r="O435" i="31"/>
  <c r="P435" i="31"/>
  <c r="C436" i="31"/>
  <c r="Q436" i="31" s="1"/>
  <c r="D436" i="31"/>
  <c r="E436" i="31"/>
  <c r="F436" i="31"/>
  <c r="G436" i="31"/>
  <c r="H436" i="31"/>
  <c r="I436" i="31"/>
  <c r="J436" i="31"/>
  <c r="K436" i="31"/>
  <c r="L436" i="31"/>
  <c r="M436" i="31"/>
  <c r="N436" i="31"/>
  <c r="O436" i="31"/>
  <c r="P436" i="31"/>
  <c r="C437" i="31"/>
  <c r="Q437" i="31" s="1"/>
  <c r="D437" i="31"/>
  <c r="E437" i="31"/>
  <c r="F437" i="31"/>
  <c r="G437" i="31"/>
  <c r="H437" i="31"/>
  <c r="I437" i="31"/>
  <c r="J437" i="31"/>
  <c r="K437" i="31"/>
  <c r="L437" i="31"/>
  <c r="M437" i="31"/>
  <c r="N437" i="31"/>
  <c r="O437" i="31"/>
  <c r="P437" i="31"/>
  <c r="C438" i="31"/>
  <c r="D438" i="31"/>
  <c r="E438" i="31"/>
  <c r="F438" i="31"/>
  <c r="G438" i="31"/>
  <c r="H438" i="31"/>
  <c r="I438" i="31"/>
  <c r="J438" i="31"/>
  <c r="K438" i="31"/>
  <c r="L438" i="31"/>
  <c r="M438" i="31"/>
  <c r="N438" i="31"/>
  <c r="O438" i="31"/>
  <c r="P438" i="31"/>
  <c r="Q438" i="31"/>
  <c r="C439" i="31"/>
  <c r="D439" i="31"/>
  <c r="Q439" i="31" s="1"/>
  <c r="E439" i="31"/>
  <c r="F439" i="31"/>
  <c r="G439" i="31"/>
  <c r="H439" i="31"/>
  <c r="I439" i="31"/>
  <c r="J439" i="31"/>
  <c r="K439" i="31"/>
  <c r="L439" i="31"/>
  <c r="M439" i="31"/>
  <c r="N439" i="31"/>
  <c r="O439" i="31"/>
  <c r="P439" i="31"/>
  <c r="C440" i="31"/>
  <c r="Q440" i="31" s="1"/>
  <c r="D440" i="31"/>
  <c r="E440" i="31"/>
  <c r="F440" i="31"/>
  <c r="G440" i="31"/>
  <c r="H440" i="31"/>
  <c r="I440" i="31"/>
  <c r="J440" i="31"/>
  <c r="K440" i="31"/>
  <c r="L440" i="31"/>
  <c r="M440" i="31"/>
  <c r="N440" i="31"/>
  <c r="O440" i="31"/>
  <c r="P440" i="31"/>
  <c r="C441" i="31"/>
  <c r="Q441" i="31" s="1"/>
  <c r="D441" i="31"/>
  <c r="E441" i="31"/>
  <c r="F441" i="31"/>
  <c r="G441" i="31"/>
  <c r="H441" i="31"/>
  <c r="I441" i="31"/>
  <c r="J441" i="31"/>
  <c r="K441" i="31"/>
  <c r="L441" i="31"/>
  <c r="M441" i="31"/>
  <c r="N441" i="31"/>
  <c r="O441" i="31"/>
  <c r="P441" i="31"/>
  <c r="C442" i="31"/>
  <c r="D442" i="31"/>
  <c r="E442" i="31"/>
  <c r="F442" i="31"/>
  <c r="G442" i="31"/>
  <c r="H442" i="31"/>
  <c r="I442" i="31"/>
  <c r="J442" i="31"/>
  <c r="K442" i="31"/>
  <c r="L442" i="31"/>
  <c r="M442" i="31"/>
  <c r="N442" i="31"/>
  <c r="O442" i="31"/>
  <c r="P442" i="31"/>
  <c r="Q442" i="31"/>
  <c r="C443" i="31"/>
  <c r="D443" i="31"/>
  <c r="Q443" i="31" s="1"/>
  <c r="E443" i="31"/>
  <c r="F443" i="31"/>
  <c r="G443" i="31"/>
  <c r="H443" i="31"/>
  <c r="I443" i="31"/>
  <c r="J443" i="31"/>
  <c r="K443" i="31"/>
  <c r="L443" i="31"/>
  <c r="M443" i="31"/>
  <c r="N443" i="31"/>
  <c r="O443" i="31"/>
  <c r="P443" i="31"/>
  <c r="C444" i="31"/>
  <c r="Q444" i="31" s="1"/>
  <c r="D444" i="31"/>
  <c r="E444" i="31"/>
  <c r="F444" i="31"/>
  <c r="G444" i="31"/>
  <c r="H444" i="31"/>
  <c r="I444" i="31"/>
  <c r="J444" i="31"/>
  <c r="K444" i="31"/>
  <c r="L444" i="31"/>
  <c r="M444" i="31"/>
  <c r="N444" i="31"/>
  <c r="O444" i="31"/>
  <c r="P444" i="31"/>
  <c r="C445" i="31"/>
  <c r="Q445" i="31" s="1"/>
  <c r="D445" i="31"/>
  <c r="E445" i="31"/>
  <c r="F445" i="31"/>
  <c r="G445" i="31"/>
  <c r="H445" i="31"/>
  <c r="I445" i="31"/>
  <c r="J445" i="31"/>
  <c r="K445" i="31"/>
  <c r="L445" i="31"/>
  <c r="M445" i="31"/>
  <c r="N445" i="31"/>
  <c r="O445" i="31"/>
  <c r="P445" i="31"/>
  <c r="C446" i="31"/>
  <c r="D446" i="31"/>
  <c r="E446" i="31"/>
  <c r="F446" i="31"/>
  <c r="G446" i="31"/>
  <c r="H446" i="31"/>
  <c r="I446" i="31"/>
  <c r="J446" i="31"/>
  <c r="K446" i="31"/>
  <c r="L446" i="31"/>
  <c r="M446" i="31"/>
  <c r="N446" i="31"/>
  <c r="O446" i="31"/>
  <c r="P446" i="31"/>
  <c r="Q446" i="31"/>
  <c r="C447" i="31"/>
  <c r="D447" i="31"/>
  <c r="Q447" i="31" s="1"/>
  <c r="E447" i="31"/>
  <c r="F447" i="31"/>
  <c r="G447" i="31"/>
  <c r="H447" i="31"/>
  <c r="I447" i="31"/>
  <c r="J447" i="31"/>
  <c r="K447" i="31"/>
  <c r="L447" i="31"/>
  <c r="M447" i="31"/>
  <c r="N447" i="31"/>
  <c r="O447" i="31"/>
  <c r="P447" i="31"/>
  <c r="C448" i="31"/>
  <c r="Q448" i="31" s="1"/>
  <c r="D448" i="31"/>
  <c r="E448" i="31"/>
  <c r="F448" i="31"/>
  <c r="G448" i="31"/>
  <c r="H448" i="31"/>
  <c r="I448" i="31"/>
  <c r="J448" i="31"/>
  <c r="K448" i="31"/>
  <c r="L448" i="31"/>
  <c r="M448" i="31"/>
  <c r="N448" i="31"/>
  <c r="O448" i="31"/>
  <c r="P448" i="31"/>
  <c r="C449" i="31"/>
  <c r="Q449" i="31" s="1"/>
  <c r="D449" i="31"/>
  <c r="E449" i="31"/>
  <c r="F449" i="31"/>
  <c r="G449" i="31"/>
  <c r="H449" i="31"/>
  <c r="I449" i="31"/>
  <c r="J449" i="31"/>
  <c r="K449" i="31"/>
  <c r="L449" i="31"/>
  <c r="M449" i="31"/>
  <c r="N449" i="31"/>
  <c r="O449" i="31"/>
  <c r="P449" i="31"/>
  <c r="C450" i="31"/>
  <c r="D450" i="31"/>
  <c r="E450" i="31"/>
  <c r="F450" i="31"/>
  <c r="G450" i="31"/>
  <c r="H450" i="31"/>
  <c r="I450" i="31"/>
  <c r="J450" i="31"/>
  <c r="K450" i="31"/>
  <c r="L450" i="31"/>
  <c r="M450" i="31"/>
  <c r="N450" i="31"/>
  <c r="O450" i="31"/>
  <c r="P450" i="31"/>
  <c r="Q450" i="31"/>
  <c r="C451" i="31"/>
  <c r="D451" i="31"/>
  <c r="Q451" i="31" s="1"/>
  <c r="E451" i="31"/>
  <c r="F451" i="31"/>
  <c r="G451" i="31"/>
  <c r="H451" i="31"/>
  <c r="I451" i="31"/>
  <c r="J451" i="31"/>
  <c r="K451" i="31"/>
  <c r="L451" i="31"/>
  <c r="M451" i="31"/>
  <c r="N451" i="31"/>
  <c r="O451" i="31"/>
  <c r="P451" i="31"/>
  <c r="C452" i="31"/>
  <c r="Q452" i="31" s="1"/>
  <c r="D452" i="31"/>
  <c r="E452" i="31"/>
  <c r="F452" i="31"/>
  <c r="G452" i="31"/>
  <c r="H452" i="31"/>
  <c r="I452" i="31"/>
  <c r="J452" i="31"/>
  <c r="K452" i="31"/>
  <c r="L452" i="31"/>
  <c r="M452" i="31"/>
  <c r="N452" i="31"/>
  <c r="O452" i="31"/>
  <c r="P452" i="31"/>
  <c r="C453" i="31"/>
  <c r="Q453" i="31" s="1"/>
  <c r="D453" i="31"/>
  <c r="D455" i="31" s="1"/>
  <c r="D463" i="31" s="1"/>
  <c r="E453" i="31"/>
  <c r="F453" i="31"/>
  <c r="G453" i="31"/>
  <c r="G455" i="31" s="1"/>
  <c r="G463" i="31" s="1"/>
  <c r="H453" i="31"/>
  <c r="H455" i="31" s="1"/>
  <c r="H463" i="31" s="1"/>
  <c r="I453" i="31"/>
  <c r="J453" i="31"/>
  <c r="K453" i="31"/>
  <c r="K455" i="31" s="1"/>
  <c r="K463" i="31" s="1"/>
  <c r="L453" i="31"/>
  <c r="L455" i="31" s="1"/>
  <c r="L463" i="31" s="1"/>
  <c r="M453" i="31"/>
  <c r="N453" i="31"/>
  <c r="O453" i="31"/>
  <c r="P453" i="31"/>
  <c r="C454" i="31"/>
  <c r="C456" i="31" s="1"/>
  <c r="D454" i="31"/>
  <c r="E454" i="31"/>
  <c r="E456" i="31" s="1"/>
  <c r="E464" i="31" s="1"/>
  <c r="F454" i="31"/>
  <c r="G454" i="31"/>
  <c r="G456" i="31" s="1"/>
  <c r="G464" i="31" s="1"/>
  <c r="H454" i="31"/>
  <c r="I454" i="31"/>
  <c r="I456" i="31" s="1"/>
  <c r="I464" i="31" s="1"/>
  <c r="J454" i="31"/>
  <c r="K454" i="31"/>
  <c r="K456" i="31" s="1"/>
  <c r="K464" i="31" s="1"/>
  <c r="L454" i="31"/>
  <c r="M454" i="31"/>
  <c r="M456" i="31" s="1"/>
  <c r="M464" i="31" s="1"/>
  <c r="N454" i="31"/>
  <c r="O454" i="31"/>
  <c r="P454" i="31"/>
  <c r="Q454" i="31"/>
  <c r="E455" i="31"/>
  <c r="F455" i="31"/>
  <c r="I455" i="31"/>
  <c r="J455" i="31"/>
  <c r="M455" i="31"/>
  <c r="N455" i="31"/>
  <c r="D456" i="31"/>
  <c r="F456" i="31"/>
  <c r="H456" i="31"/>
  <c r="J456" i="31"/>
  <c r="L456" i="31"/>
  <c r="N456" i="31"/>
  <c r="E463" i="31"/>
  <c r="F463" i="31"/>
  <c r="I463" i="31"/>
  <c r="J463" i="31"/>
  <c r="M463" i="31"/>
  <c r="N463" i="31"/>
  <c r="D464" i="31"/>
  <c r="F464" i="31"/>
  <c r="H464" i="31"/>
  <c r="J464" i="31"/>
  <c r="L464" i="31"/>
  <c r="N464" i="31"/>
  <c r="F466" i="31"/>
  <c r="I466" i="31"/>
  <c r="L466" i="31"/>
  <c r="O466" i="31"/>
  <c r="F467" i="31"/>
  <c r="I467" i="31"/>
  <c r="L467" i="31"/>
  <c r="O467" i="31"/>
  <c r="I469" i="31"/>
  <c r="K469" i="31"/>
  <c r="L469" i="31"/>
  <c r="N469" i="31"/>
  <c r="P469" i="31"/>
  <c r="I470" i="31"/>
  <c r="K470" i="31"/>
  <c r="L470" i="31"/>
  <c r="N470" i="31"/>
  <c r="P470" i="31"/>
  <c r="C3" i="18"/>
  <c r="D3" i="18"/>
  <c r="E3" i="18"/>
  <c r="F3" i="18"/>
  <c r="G3" i="18"/>
  <c r="H3" i="18"/>
  <c r="I3" i="18"/>
  <c r="J3" i="18"/>
  <c r="K3" i="18"/>
  <c r="L3" i="18"/>
  <c r="M3" i="18"/>
  <c r="N3" i="18"/>
  <c r="X4" i="18"/>
  <c r="G1" i="18" s="1"/>
  <c r="Y4" i="18"/>
  <c r="Z4" i="18"/>
  <c r="AA4" i="18"/>
  <c r="G172" i="18" s="1"/>
  <c r="B174" i="18" s="1"/>
  <c r="AB4" i="18"/>
  <c r="AC4" i="18"/>
  <c r="AD4" i="18"/>
  <c r="AE4" i="18"/>
  <c r="AH4" i="18"/>
  <c r="C5" i="18"/>
  <c r="D5" i="18"/>
  <c r="E5" i="18"/>
  <c r="N32" i="18" s="1"/>
  <c r="C30" i="18" s="1"/>
  <c r="F5" i="18"/>
  <c r="G5" i="18"/>
  <c r="H5" i="18"/>
  <c r="I5" i="18"/>
  <c r="J5" i="18"/>
  <c r="K5" i="18"/>
  <c r="L5" i="18"/>
  <c r="M5" i="18"/>
  <c r="N5" i="18"/>
  <c r="C6" i="18"/>
  <c r="D6" i="18"/>
  <c r="E6" i="18"/>
  <c r="F6" i="18"/>
  <c r="G6" i="18"/>
  <c r="H6" i="18"/>
  <c r="I6" i="18"/>
  <c r="J6" i="18"/>
  <c r="K6" i="18"/>
  <c r="L6" i="18"/>
  <c r="M6" i="18"/>
  <c r="N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G59" i="18"/>
  <c r="B61" i="18"/>
  <c r="C61" i="18"/>
  <c r="D61" i="18"/>
  <c r="E61" i="18"/>
  <c r="F61" i="18"/>
  <c r="F116" i="18" s="1"/>
  <c r="F174" i="18" s="1"/>
  <c r="F231" i="18" s="1"/>
  <c r="F289" i="18" s="1"/>
  <c r="F347" i="18" s="1"/>
  <c r="F405" i="18" s="1"/>
  <c r="G61" i="18"/>
  <c r="H61" i="18"/>
  <c r="I61" i="18"/>
  <c r="J61" i="18"/>
  <c r="J116" i="18" s="1"/>
  <c r="J174" i="18" s="1"/>
  <c r="J231" i="18" s="1"/>
  <c r="J289" i="18" s="1"/>
  <c r="J347" i="18" s="1"/>
  <c r="J405" i="18" s="1"/>
  <c r="K61" i="18"/>
  <c r="L61" i="18"/>
  <c r="M61" i="18"/>
  <c r="N61" i="18"/>
  <c r="N116" i="18" s="1"/>
  <c r="N174" i="18" s="1"/>
  <c r="N231" i="18" s="1"/>
  <c r="N289" i="18" s="1"/>
  <c r="N347" i="18" s="1"/>
  <c r="N405" i="18" s="1"/>
  <c r="C63" i="18"/>
  <c r="D63" i="18"/>
  <c r="N90" i="18" s="1"/>
  <c r="C88" i="18" s="1"/>
  <c r="E63" i="18"/>
  <c r="F63" i="18"/>
  <c r="G63" i="18"/>
  <c r="H63" i="18"/>
  <c r="I63" i="18"/>
  <c r="J63" i="18"/>
  <c r="K63" i="18"/>
  <c r="L63" i="18"/>
  <c r="M63" i="18"/>
  <c r="N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G114" i="18"/>
  <c r="B116" i="18" s="1"/>
  <c r="C116" i="18"/>
  <c r="C174" i="18" s="1"/>
  <c r="C231" i="18" s="1"/>
  <c r="C289" i="18" s="1"/>
  <c r="C347" i="18" s="1"/>
  <c r="C405" i="18" s="1"/>
  <c r="D116" i="18"/>
  <c r="E116" i="18"/>
  <c r="G116" i="18"/>
  <c r="G174" i="18" s="1"/>
  <c r="G231" i="18" s="1"/>
  <c r="G289" i="18" s="1"/>
  <c r="G347" i="18" s="1"/>
  <c r="G405" i="18" s="1"/>
  <c r="H116" i="18"/>
  <c r="I116" i="18"/>
  <c r="K116" i="18"/>
  <c r="K174" i="18" s="1"/>
  <c r="K231" i="18" s="1"/>
  <c r="K289" i="18" s="1"/>
  <c r="K347" i="18" s="1"/>
  <c r="K405" i="18" s="1"/>
  <c r="L116" i="18"/>
  <c r="M116" i="18"/>
  <c r="C118" i="18"/>
  <c r="D118" i="18"/>
  <c r="E118" i="18"/>
  <c r="F118" i="18"/>
  <c r="G118" i="18"/>
  <c r="H118" i="18"/>
  <c r="I118" i="18"/>
  <c r="J118" i="18"/>
  <c r="K118" i="18"/>
  <c r="L118" i="18"/>
  <c r="M118" i="18"/>
  <c r="N118" i="18"/>
  <c r="C119" i="18"/>
  <c r="D119" i="18"/>
  <c r="E119" i="18"/>
  <c r="F119" i="18"/>
  <c r="G119" i="18"/>
  <c r="H119" i="18"/>
  <c r="I119" i="18"/>
  <c r="J119" i="18"/>
  <c r="K119" i="18"/>
  <c r="L119" i="18"/>
  <c r="M119" i="18"/>
  <c r="N119" i="18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C121" i="18"/>
  <c r="D121" i="18"/>
  <c r="E121" i="18"/>
  <c r="F121" i="18"/>
  <c r="G121" i="18"/>
  <c r="H121" i="18"/>
  <c r="I121" i="18"/>
  <c r="J121" i="18"/>
  <c r="K121" i="18"/>
  <c r="L121" i="18"/>
  <c r="M121" i="18"/>
  <c r="N121" i="18"/>
  <c r="C122" i="18"/>
  <c r="D122" i="18"/>
  <c r="E122" i="18"/>
  <c r="F122" i="18"/>
  <c r="G122" i="18"/>
  <c r="H122" i="18"/>
  <c r="I122" i="18"/>
  <c r="J122" i="18"/>
  <c r="K122" i="18"/>
  <c r="L122" i="18"/>
  <c r="M122" i="18"/>
  <c r="N122" i="18"/>
  <c r="C123" i="18"/>
  <c r="D123" i="18"/>
  <c r="E123" i="18"/>
  <c r="F123" i="18"/>
  <c r="G123" i="18"/>
  <c r="H123" i="18"/>
  <c r="I123" i="18"/>
  <c r="J123" i="18"/>
  <c r="K123" i="18"/>
  <c r="L123" i="18"/>
  <c r="M123" i="18"/>
  <c r="N123" i="18"/>
  <c r="C124" i="18"/>
  <c r="D124" i="18"/>
  <c r="E124" i="18"/>
  <c r="F124" i="18"/>
  <c r="G124" i="18"/>
  <c r="H124" i="18"/>
  <c r="I124" i="18"/>
  <c r="J124" i="18"/>
  <c r="K124" i="18"/>
  <c r="L124" i="18"/>
  <c r="M124" i="18"/>
  <c r="N124" i="18"/>
  <c r="C125" i="18"/>
  <c r="D125" i="18"/>
  <c r="E125" i="18"/>
  <c r="F125" i="18"/>
  <c r="G125" i="18"/>
  <c r="H125" i="18"/>
  <c r="I125" i="18"/>
  <c r="J125" i="18"/>
  <c r="K125" i="18"/>
  <c r="L125" i="18"/>
  <c r="M125" i="18"/>
  <c r="N125" i="18"/>
  <c r="C126" i="18"/>
  <c r="D126" i="18"/>
  <c r="E126" i="18"/>
  <c r="F126" i="18"/>
  <c r="G126" i="18"/>
  <c r="H126" i="18"/>
  <c r="I126" i="18"/>
  <c r="J126" i="18"/>
  <c r="K126" i="18"/>
  <c r="L126" i="18"/>
  <c r="M126" i="18"/>
  <c r="N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C128" i="18"/>
  <c r="D128" i="18"/>
  <c r="E128" i="18"/>
  <c r="F128" i="18"/>
  <c r="G128" i="18"/>
  <c r="H128" i="18"/>
  <c r="I128" i="18"/>
  <c r="J128" i="18"/>
  <c r="K128" i="18"/>
  <c r="L128" i="18"/>
  <c r="M128" i="18"/>
  <c r="N128" i="18"/>
  <c r="C129" i="18"/>
  <c r="D129" i="18"/>
  <c r="E129" i="18"/>
  <c r="F129" i="18"/>
  <c r="G129" i="18"/>
  <c r="H129" i="18"/>
  <c r="I129" i="18"/>
  <c r="J129" i="18"/>
  <c r="K129" i="18"/>
  <c r="L129" i="18"/>
  <c r="M129" i="18"/>
  <c r="N129" i="18"/>
  <c r="C130" i="18"/>
  <c r="D130" i="18"/>
  <c r="E130" i="18"/>
  <c r="F130" i="18"/>
  <c r="G130" i="18"/>
  <c r="H130" i="18"/>
  <c r="I130" i="18"/>
  <c r="J130" i="18"/>
  <c r="K130" i="18"/>
  <c r="L130" i="18"/>
  <c r="M130" i="18"/>
  <c r="N130" i="18"/>
  <c r="C131" i="18"/>
  <c r="D131" i="18"/>
  <c r="E131" i="18"/>
  <c r="F131" i="18"/>
  <c r="G131" i="18"/>
  <c r="H131" i="18"/>
  <c r="I131" i="18"/>
  <c r="J131" i="18"/>
  <c r="K131" i="18"/>
  <c r="L131" i="18"/>
  <c r="M131" i="18"/>
  <c r="N131" i="18"/>
  <c r="C132" i="18"/>
  <c r="D132" i="18"/>
  <c r="E132" i="18"/>
  <c r="F132" i="18"/>
  <c r="G132" i="18"/>
  <c r="H132" i="18"/>
  <c r="I132" i="18"/>
  <c r="J132" i="18"/>
  <c r="K132" i="18"/>
  <c r="L132" i="18"/>
  <c r="M132" i="18"/>
  <c r="N132" i="18"/>
  <c r="C133" i="18"/>
  <c r="D133" i="18"/>
  <c r="E133" i="18"/>
  <c r="F133" i="18"/>
  <c r="G133" i="18"/>
  <c r="H133" i="18"/>
  <c r="I133" i="18"/>
  <c r="J133" i="18"/>
  <c r="K133" i="18"/>
  <c r="L133" i="18"/>
  <c r="M133" i="18"/>
  <c r="N133" i="18"/>
  <c r="C134" i="18"/>
  <c r="D134" i="18"/>
  <c r="E134" i="18"/>
  <c r="F134" i="18"/>
  <c r="G134" i="18"/>
  <c r="H134" i="18"/>
  <c r="I134" i="18"/>
  <c r="J134" i="18"/>
  <c r="K134" i="18"/>
  <c r="L134" i="18"/>
  <c r="M134" i="18"/>
  <c r="N134" i="18"/>
  <c r="C135" i="18"/>
  <c r="D135" i="18"/>
  <c r="E135" i="18"/>
  <c r="F135" i="18"/>
  <c r="G135" i="18"/>
  <c r="H135" i="18"/>
  <c r="I135" i="18"/>
  <c r="J135" i="18"/>
  <c r="K135" i="18"/>
  <c r="L135" i="18"/>
  <c r="M135" i="18"/>
  <c r="N135" i="18"/>
  <c r="C136" i="18"/>
  <c r="D136" i="18"/>
  <c r="E136" i="18"/>
  <c r="F136" i="18"/>
  <c r="G136" i="18"/>
  <c r="H136" i="18"/>
  <c r="I136" i="18"/>
  <c r="J136" i="18"/>
  <c r="K136" i="18"/>
  <c r="L136" i="18"/>
  <c r="M136" i="18"/>
  <c r="N136" i="18"/>
  <c r="C137" i="18"/>
  <c r="D137" i="18"/>
  <c r="E137" i="18"/>
  <c r="F137" i="18"/>
  <c r="G137" i="18"/>
  <c r="H137" i="18"/>
  <c r="I137" i="18"/>
  <c r="J137" i="18"/>
  <c r="K137" i="18"/>
  <c r="L137" i="18"/>
  <c r="M137" i="18"/>
  <c r="N137" i="18"/>
  <c r="C138" i="18"/>
  <c r="D138" i="18"/>
  <c r="E138" i="18"/>
  <c r="F138" i="18"/>
  <c r="G138" i="18"/>
  <c r="H138" i="18"/>
  <c r="I138" i="18"/>
  <c r="J138" i="18"/>
  <c r="K138" i="18"/>
  <c r="L138" i="18"/>
  <c r="M138" i="18"/>
  <c r="N138" i="18"/>
  <c r="C139" i="18"/>
  <c r="D139" i="18"/>
  <c r="E139" i="18"/>
  <c r="F139" i="18"/>
  <c r="G139" i="18"/>
  <c r="H139" i="18"/>
  <c r="I139" i="18"/>
  <c r="J139" i="18"/>
  <c r="K139" i="18"/>
  <c r="L139" i="18"/>
  <c r="M139" i="18"/>
  <c r="N139" i="18"/>
  <c r="C140" i="18"/>
  <c r="D140" i="18"/>
  <c r="E140" i="18"/>
  <c r="F140" i="18"/>
  <c r="G140" i="18"/>
  <c r="H140" i="18"/>
  <c r="I140" i="18"/>
  <c r="J140" i="18"/>
  <c r="K140" i="18"/>
  <c r="L140" i="18"/>
  <c r="M140" i="18"/>
  <c r="N140" i="18"/>
  <c r="C141" i="18"/>
  <c r="D141" i="18"/>
  <c r="E141" i="18"/>
  <c r="F141" i="18"/>
  <c r="G141" i="18"/>
  <c r="H141" i="18"/>
  <c r="I141" i="18"/>
  <c r="J141" i="18"/>
  <c r="K141" i="18"/>
  <c r="L141" i="18"/>
  <c r="M141" i="18"/>
  <c r="N141" i="18"/>
  <c r="C142" i="18"/>
  <c r="D142" i="18"/>
  <c r="E142" i="18"/>
  <c r="F142" i="18"/>
  <c r="G142" i="18"/>
  <c r="H142" i="18"/>
  <c r="I142" i="18"/>
  <c r="J142" i="18"/>
  <c r="K142" i="18"/>
  <c r="L142" i="18"/>
  <c r="M142" i="18"/>
  <c r="N142" i="18"/>
  <c r="C144" i="18"/>
  <c r="D144" i="18"/>
  <c r="E144" i="18"/>
  <c r="F144" i="18"/>
  <c r="G144" i="18"/>
  <c r="H144" i="18"/>
  <c r="I144" i="18"/>
  <c r="J144" i="18"/>
  <c r="K144" i="18"/>
  <c r="L144" i="18"/>
  <c r="M144" i="18"/>
  <c r="N144" i="18"/>
  <c r="N145" i="18"/>
  <c r="C143" i="18" s="1"/>
  <c r="D174" i="18"/>
  <c r="D231" i="18" s="1"/>
  <c r="D289" i="18" s="1"/>
  <c r="D347" i="18" s="1"/>
  <c r="D405" i="18" s="1"/>
  <c r="E174" i="18"/>
  <c r="H174" i="18"/>
  <c r="H231" i="18" s="1"/>
  <c r="H289" i="18" s="1"/>
  <c r="H347" i="18" s="1"/>
  <c r="H405" i="18" s="1"/>
  <c r="I174" i="18"/>
  <c r="L174" i="18"/>
  <c r="L231" i="18" s="1"/>
  <c r="L289" i="18" s="1"/>
  <c r="L347" i="18" s="1"/>
  <c r="L405" i="18" s="1"/>
  <c r="M174" i="18"/>
  <c r="C176" i="18"/>
  <c r="D176" i="18"/>
  <c r="N203" i="18" s="1"/>
  <c r="C201" i="18" s="1"/>
  <c r="E176" i="18"/>
  <c r="F176" i="18"/>
  <c r="G176" i="18"/>
  <c r="H176" i="18"/>
  <c r="I176" i="18"/>
  <c r="J176" i="18"/>
  <c r="K176" i="18"/>
  <c r="L176" i="18"/>
  <c r="M176" i="18"/>
  <c r="N176" i="18"/>
  <c r="C177" i="18"/>
  <c r="D177" i="18"/>
  <c r="E177" i="18"/>
  <c r="F177" i="18"/>
  <c r="G177" i="18"/>
  <c r="H177" i="18"/>
  <c r="I177" i="18"/>
  <c r="J177" i="18"/>
  <c r="K177" i="18"/>
  <c r="L177" i="18"/>
  <c r="M177" i="18"/>
  <c r="N177" i="18"/>
  <c r="C178" i="18"/>
  <c r="D178" i="18"/>
  <c r="E178" i="18"/>
  <c r="F178" i="18"/>
  <c r="G178" i="18"/>
  <c r="H178" i="18"/>
  <c r="I178" i="18"/>
  <c r="J178" i="18"/>
  <c r="K178" i="18"/>
  <c r="L178" i="18"/>
  <c r="M178" i="18"/>
  <c r="N178" i="18"/>
  <c r="C179" i="18"/>
  <c r="D179" i="18"/>
  <c r="E179" i="18"/>
  <c r="F179" i="18"/>
  <c r="G179" i="18"/>
  <c r="H179" i="18"/>
  <c r="I179" i="18"/>
  <c r="J179" i="18"/>
  <c r="K179" i="18"/>
  <c r="L179" i="18"/>
  <c r="M179" i="18"/>
  <c r="N179" i="18"/>
  <c r="C180" i="18"/>
  <c r="D180" i="18"/>
  <c r="E180" i="18"/>
  <c r="F180" i="18"/>
  <c r="G180" i="18"/>
  <c r="H180" i="18"/>
  <c r="I180" i="18"/>
  <c r="J180" i="18"/>
  <c r="K180" i="18"/>
  <c r="L180" i="18"/>
  <c r="M180" i="18"/>
  <c r="N180" i="18"/>
  <c r="C181" i="18"/>
  <c r="D181" i="18"/>
  <c r="E181" i="18"/>
  <c r="F181" i="18"/>
  <c r="G181" i="18"/>
  <c r="H181" i="18"/>
  <c r="I181" i="18"/>
  <c r="J181" i="18"/>
  <c r="K181" i="18"/>
  <c r="L181" i="18"/>
  <c r="M181" i="18"/>
  <c r="N181" i="18"/>
  <c r="C182" i="18"/>
  <c r="D182" i="18"/>
  <c r="E182" i="18"/>
  <c r="F182" i="18"/>
  <c r="G182" i="18"/>
  <c r="H182" i="18"/>
  <c r="I182" i="18"/>
  <c r="J182" i="18"/>
  <c r="K182" i="18"/>
  <c r="L182" i="18"/>
  <c r="M182" i="18"/>
  <c r="N182" i="18"/>
  <c r="C183" i="18"/>
  <c r="D183" i="18"/>
  <c r="E183" i="18"/>
  <c r="F183" i="18"/>
  <c r="G183" i="18"/>
  <c r="H183" i="18"/>
  <c r="I183" i="18"/>
  <c r="J183" i="18"/>
  <c r="K183" i="18"/>
  <c r="L183" i="18"/>
  <c r="M183" i="18"/>
  <c r="N183" i="18"/>
  <c r="C184" i="18"/>
  <c r="D184" i="18"/>
  <c r="E184" i="18"/>
  <c r="F184" i="18"/>
  <c r="G184" i="18"/>
  <c r="H184" i="18"/>
  <c r="I184" i="18"/>
  <c r="J184" i="18"/>
  <c r="K184" i="18"/>
  <c r="L184" i="18"/>
  <c r="M184" i="18"/>
  <c r="N184" i="18"/>
  <c r="C185" i="18"/>
  <c r="D185" i="18"/>
  <c r="E185" i="18"/>
  <c r="F185" i="18"/>
  <c r="G185" i="18"/>
  <c r="H185" i="18"/>
  <c r="I185" i="18"/>
  <c r="J185" i="18"/>
  <c r="K185" i="18"/>
  <c r="L185" i="18"/>
  <c r="M185" i="18"/>
  <c r="N185" i="18"/>
  <c r="C186" i="18"/>
  <c r="D186" i="18"/>
  <c r="E186" i="18"/>
  <c r="F186" i="18"/>
  <c r="G186" i="18"/>
  <c r="H186" i="18"/>
  <c r="I186" i="18"/>
  <c r="J186" i="18"/>
  <c r="K186" i="18"/>
  <c r="L186" i="18"/>
  <c r="M186" i="18"/>
  <c r="N186" i="18"/>
  <c r="C187" i="18"/>
  <c r="D187" i="18"/>
  <c r="E187" i="18"/>
  <c r="F187" i="18"/>
  <c r="G187" i="18"/>
  <c r="H187" i="18"/>
  <c r="I187" i="18"/>
  <c r="J187" i="18"/>
  <c r="K187" i="18"/>
  <c r="L187" i="18"/>
  <c r="M187" i="18"/>
  <c r="N187" i="18"/>
  <c r="C188" i="18"/>
  <c r="D188" i="18"/>
  <c r="E188" i="18"/>
  <c r="F188" i="18"/>
  <c r="G188" i="18"/>
  <c r="H188" i="18"/>
  <c r="I188" i="18"/>
  <c r="J188" i="18"/>
  <c r="K188" i="18"/>
  <c r="L188" i="18"/>
  <c r="M188" i="18"/>
  <c r="N188" i="18"/>
  <c r="C189" i="18"/>
  <c r="D189" i="18"/>
  <c r="E189" i="18"/>
  <c r="F189" i="18"/>
  <c r="G189" i="18"/>
  <c r="H189" i="18"/>
  <c r="I189" i="18"/>
  <c r="J189" i="18"/>
  <c r="K189" i="18"/>
  <c r="L189" i="18"/>
  <c r="M189" i="18"/>
  <c r="N189" i="18"/>
  <c r="C190" i="18"/>
  <c r="D190" i="18"/>
  <c r="E190" i="18"/>
  <c r="F190" i="18"/>
  <c r="G190" i="18"/>
  <c r="H190" i="18"/>
  <c r="I190" i="18"/>
  <c r="J190" i="18"/>
  <c r="K190" i="18"/>
  <c r="L190" i="18"/>
  <c r="M190" i="18"/>
  <c r="N190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C192" i="18"/>
  <c r="D192" i="18"/>
  <c r="E192" i="18"/>
  <c r="F192" i="18"/>
  <c r="G192" i="18"/>
  <c r="H192" i="18"/>
  <c r="I192" i="18"/>
  <c r="J192" i="18"/>
  <c r="K192" i="18"/>
  <c r="L192" i="18"/>
  <c r="M192" i="18"/>
  <c r="N192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C195" i="18"/>
  <c r="D195" i="18"/>
  <c r="E195" i="18"/>
  <c r="F195" i="18"/>
  <c r="G195" i="18"/>
  <c r="H195" i="18"/>
  <c r="I195" i="18"/>
  <c r="J195" i="18"/>
  <c r="K195" i="18"/>
  <c r="L195" i="18"/>
  <c r="M195" i="18"/>
  <c r="N195" i="18"/>
  <c r="C196" i="18"/>
  <c r="D196" i="18"/>
  <c r="E196" i="18"/>
  <c r="F196" i="18"/>
  <c r="G196" i="18"/>
  <c r="H196" i="18"/>
  <c r="I196" i="18"/>
  <c r="J196" i="18"/>
  <c r="K196" i="18"/>
  <c r="L196" i="18"/>
  <c r="M196" i="18"/>
  <c r="N196" i="18"/>
  <c r="C197" i="18"/>
  <c r="D197" i="18"/>
  <c r="E197" i="18"/>
  <c r="F197" i="18"/>
  <c r="G197" i="18"/>
  <c r="H197" i="18"/>
  <c r="I197" i="18"/>
  <c r="J197" i="18"/>
  <c r="K197" i="18"/>
  <c r="L197" i="18"/>
  <c r="M197" i="18"/>
  <c r="N197" i="18"/>
  <c r="C198" i="18"/>
  <c r="D198" i="18"/>
  <c r="E198" i="18"/>
  <c r="F198" i="18"/>
  <c r="G198" i="18"/>
  <c r="H198" i="18"/>
  <c r="I198" i="18"/>
  <c r="J198" i="18"/>
  <c r="K198" i="18"/>
  <c r="L198" i="18"/>
  <c r="M198" i="18"/>
  <c r="N198" i="18"/>
  <c r="C199" i="18"/>
  <c r="D199" i="18"/>
  <c r="E199" i="18"/>
  <c r="F199" i="18"/>
  <c r="G199" i="18"/>
  <c r="H199" i="18"/>
  <c r="I199" i="18"/>
  <c r="J199" i="18"/>
  <c r="K199" i="18"/>
  <c r="L199" i="18"/>
  <c r="M199" i="18"/>
  <c r="N199" i="18"/>
  <c r="C200" i="18"/>
  <c r="D200" i="18"/>
  <c r="E200" i="18"/>
  <c r="F200" i="18"/>
  <c r="G200" i="18"/>
  <c r="H200" i="18"/>
  <c r="I200" i="18"/>
  <c r="J200" i="18"/>
  <c r="K200" i="18"/>
  <c r="L200" i="18"/>
  <c r="M200" i="18"/>
  <c r="N200" i="18"/>
  <c r="C202" i="18"/>
  <c r="D202" i="18"/>
  <c r="E202" i="18"/>
  <c r="F202" i="18"/>
  <c r="G202" i="18"/>
  <c r="H202" i="18"/>
  <c r="I202" i="18"/>
  <c r="J202" i="18"/>
  <c r="K202" i="18"/>
  <c r="L202" i="18"/>
  <c r="M202" i="18"/>
  <c r="N202" i="18"/>
  <c r="G229" i="18"/>
  <c r="B231" i="18" s="1"/>
  <c r="E231" i="18"/>
  <c r="E289" i="18" s="1"/>
  <c r="E347" i="18" s="1"/>
  <c r="E405" i="18" s="1"/>
  <c r="I231" i="18"/>
  <c r="I289" i="18" s="1"/>
  <c r="I347" i="18" s="1"/>
  <c r="I405" i="18" s="1"/>
  <c r="M231" i="18"/>
  <c r="M289" i="18" s="1"/>
  <c r="M347" i="18" s="1"/>
  <c r="M405" i="18" s="1"/>
  <c r="C233" i="18"/>
  <c r="D233" i="18"/>
  <c r="E233" i="18"/>
  <c r="N260" i="18" s="1"/>
  <c r="C258" i="18" s="1"/>
  <c r="F233" i="18"/>
  <c r="G233" i="18"/>
  <c r="H233" i="18"/>
  <c r="I233" i="18"/>
  <c r="I407" i="18" s="1"/>
  <c r="J233" i="18"/>
  <c r="K233" i="18"/>
  <c r="L233" i="18"/>
  <c r="M233" i="18"/>
  <c r="M407" i="18" s="1"/>
  <c r="N233" i="18"/>
  <c r="C234" i="18"/>
  <c r="D234" i="18"/>
  <c r="E234" i="18"/>
  <c r="E408" i="18" s="1"/>
  <c r="F234" i="18"/>
  <c r="G234" i="18"/>
  <c r="H234" i="18"/>
  <c r="I234" i="18"/>
  <c r="I408" i="18" s="1"/>
  <c r="J234" i="18"/>
  <c r="K234" i="18"/>
  <c r="L234" i="18"/>
  <c r="M234" i="18"/>
  <c r="M408" i="18" s="1"/>
  <c r="N234" i="18"/>
  <c r="C235" i="18"/>
  <c r="D235" i="18"/>
  <c r="E235" i="18"/>
  <c r="E409" i="18" s="1"/>
  <c r="F235" i="18"/>
  <c r="G235" i="18"/>
  <c r="H235" i="18"/>
  <c r="I235" i="18"/>
  <c r="I409" i="18" s="1"/>
  <c r="J235" i="18"/>
  <c r="K235" i="18"/>
  <c r="L235" i="18"/>
  <c r="M235" i="18"/>
  <c r="M409" i="18" s="1"/>
  <c r="N235" i="18"/>
  <c r="C236" i="18"/>
  <c r="D236" i="18"/>
  <c r="E236" i="18"/>
  <c r="E410" i="18" s="1"/>
  <c r="F236" i="18"/>
  <c r="G236" i="18"/>
  <c r="H236" i="18"/>
  <c r="I236" i="18"/>
  <c r="I410" i="18" s="1"/>
  <c r="J236" i="18"/>
  <c r="K236" i="18"/>
  <c r="L236" i="18"/>
  <c r="M236" i="18"/>
  <c r="M410" i="18" s="1"/>
  <c r="N236" i="18"/>
  <c r="C237" i="18"/>
  <c r="D237" i="18"/>
  <c r="E237" i="18"/>
  <c r="E411" i="18" s="1"/>
  <c r="F237" i="18"/>
  <c r="G237" i="18"/>
  <c r="H237" i="18"/>
  <c r="I237" i="18"/>
  <c r="I411" i="18" s="1"/>
  <c r="J237" i="18"/>
  <c r="K237" i="18"/>
  <c r="L237" i="18"/>
  <c r="M237" i="18"/>
  <c r="M411" i="18" s="1"/>
  <c r="N237" i="18"/>
  <c r="C238" i="18"/>
  <c r="D238" i="18"/>
  <c r="E238" i="18"/>
  <c r="E412" i="18" s="1"/>
  <c r="F238" i="18"/>
  <c r="G238" i="18"/>
  <c r="H238" i="18"/>
  <c r="I238" i="18"/>
  <c r="I412" i="18" s="1"/>
  <c r="J238" i="18"/>
  <c r="K238" i="18"/>
  <c r="L238" i="18"/>
  <c r="M238" i="18"/>
  <c r="M412" i="18" s="1"/>
  <c r="N238" i="18"/>
  <c r="C239" i="18"/>
  <c r="D239" i="18"/>
  <c r="E239" i="18"/>
  <c r="E413" i="18" s="1"/>
  <c r="F239" i="18"/>
  <c r="G239" i="18"/>
  <c r="H239" i="18"/>
  <c r="I239" i="18"/>
  <c r="I413" i="18" s="1"/>
  <c r="J239" i="18"/>
  <c r="K239" i="18"/>
  <c r="L239" i="18"/>
  <c r="M239" i="18"/>
  <c r="M413" i="18" s="1"/>
  <c r="N239" i="18"/>
  <c r="C240" i="18"/>
  <c r="D240" i="18"/>
  <c r="E240" i="18"/>
  <c r="E414" i="18" s="1"/>
  <c r="F240" i="18"/>
  <c r="G240" i="18"/>
  <c r="H240" i="18"/>
  <c r="I240" i="18"/>
  <c r="I414" i="18" s="1"/>
  <c r="J240" i="18"/>
  <c r="K240" i="18"/>
  <c r="L240" i="18"/>
  <c r="M240" i="18"/>
  <c r="M414" i="18" s="1"/>
  <c r="N240" i="18"/>
  <c r="C241" i="18"/>
  <c r="D241" i="18"/>
  <c r="E241" i="18"/>
  <c r="E415" i="18" s="1"/>
  <c r="F241" i="18"/>
  <c r="G241" i="18"/>
  <c r="H241" i="18"/>
  <c r="I241" i="18"/>
  <c r="I415" i="18" s="1"/>
  <c r="J241" i="18"/>
  <c r="K241" i="18"/>
  <c r="L241" i="18"/>
  <c r="M241" i="18"/>
  <c r="M415" i="18" s="1"/>
  <c r="N241" i="18"/>
  <c r="C242" i="18"/>
  <c r="D242" i="18"/>
  <c r="E242" i="18"/>
  <c r="E416" i="18" s="1"/>
  <c r="F242" i="18"/>
  <c r="G242" i="18"/>
  <c r="H242" i="18"/>
  <c r="I242" i="18"/>
  <c r="I416" i="18" s="1"/>
  <c r="J242" i="18"/>
  <c r="K242" i="18"/>
  <c r="L242" i="18"/>
  <c r="M242" i="18"/>
  <c r="M416" i="18" s="1"/>
  <c r="N242" i="18"/>
  <c r="C243" i="18"/>
  <c r="D243" i="18"/>
  <c r="E243" i="18"/>
  <c r="E417" i="18" s="1"/>
  <c r="F243" i="18"/>
  <c r="G243" i="18"/>
  <c r="H243" i="18"/>
  <c r="I243" i="18"/>
  <c r="I417" i="18" s="1"/>
  <c r="J243" i="18"/>
  <c r="K243" i="18"/>
  <c r="L243" i="18"/>
  <c r="M243" i="18"/>
  <c r="M417" i="18" s="1"/>
  <c r="N243" i="18"/>
  <c r="C244" i="18"/>
  <c r="D244" i="18"/>
  <c r="E244" i="18"/>
  <c r="E418" i="18" s="1"/>
  <c r="F244" i="18"/>
  <c r="G244" i="18"/>
  <c r="H244" i="18"/>
  <c r="I244" i="18"/>
  <c r="I418" i="18" s="1"/>
  <c r="J244" i="18"/>
  <c r="K244" i="18"/>
  <c r="L244" i="18"/>
  <c r="M244" i="18"/>
  <c r="M418" i="18" s="1"/>
  <c r="N244" i="18"/>
  <c r="C245" i="18"/>
  <c r="D245" i="18"/>
  <c r="E245" i="18"/>
  <c r="E419" i="18" s="1"/>
  <c r="F245" i="18"/>
  <c r="G245" i="18"/>
  <c r="H245" i="18"/>
  <c r="I245" i="18"/>
  <c r="I419" i="18" s="1"/>
  <c r="J245" i="18"/>
  <c r="K245" i="18"/>
  <c r="L245" i="18"/>
  <c r="M245" i="18"/>
  <c r="M419" i="18" s="1"/>
  <c r="N245" i="18"/>
  <c r="C246" i="18"/>
  <c r="D246" i="18"/>
  <c r="E246" i="18"/>
  <c r="E420" i="18" s="1"/>
  <c r="F246" i="18"/>
  <c r="G246" i="18"/>
  <c r="H246" i="18"/>
  <c r="I246" i="18"/>
  <c r="I420" i="18" s="1"/>
  <c r="J246" i="18"/>
  <c r="K246" i="18"/>
  <c r="L246" i="18"/>
  <c r="M246" i="18"/>
  <c r="M420" i="18" s="1"/>
  <c r="N246" i="18"/>
  <c r="C247" i="18"/>
  <c r="D247" i="18"/>
  <c r="E247" i="18"/>
  <c r="E421" i="18" s="1"/>
  <c r="F247" i="18"/>
  <c r="G247" i="18"/>
  <c r="H247" i="18"/>
  <c r="I247" i="18"/>
  <c r="I421" i="18" s="1"/>
  <c r="J247" i="18"/>
  <c r="K247" i="18"/>
  <c r="L247" i="18"/>
  <c r="M247" i="18"/>
  <c r="M421" i="18" s="1"/>
  <c r="N247" i="18"/>
  <c r="C248" i="18"/>
  <c r="D248" i="18"/>
  <c r="E248" i="18"/>
  <c r="E422" i="18" s="1"/>
  <c r="F248" i="18"/>
  <c r="G248" i="18"/>
  <c r="H248" i="18"/>
  <c r="I248" i="18"/>
  <c r="J248" i="18"/>
  <c r="K248" i="18"/>
  <c r="L248" i="18"/>
  <c r="M248" i="18"/>
  <c r="N248" i="18"/>
  <c r="C249" i="18"/>
  <c r="D249" i="18"/>
  <c r="E249" i="18"/>
  <c r="F249" i="18"/>
  <c r="G249" i="18"/>
  <c r="H249" i="18"/>
  <c r="I249" i="18"/>
  <c r="J249" i="18"/>
  <c r="K249" i="18"/>
  <c r="L249" i="18"/>
  <c r="M249" i="18"/>
  <c r="N249" i="18"/>
  <c r="C250" i="18"/>
  <c r="D250" i="18"/>
  <c r="E250" i="18"/>
  <c r="F250" i="18"/>
  <c r="G250" i="18"/>
  <c r="H250" i="18"/>
  <c r="I250" i="18"/>
  <c r="J250" i="18"/>
  <c r="K250" i="18"/>
  <c r="L250" i="18"/>
  <c r="M250" i="18"/>
  <c r="N250" i="18"/>
  <c r="C251" i="18"/>
  <c r="D251" i="18"/>
  <c r="E251" i="18"/>
  <c r="F251" i="18"/>
  <c r="G251" i="18"/>
  <c r="H251" i="18"/>
  <c r="I251" i="18"/>
  <c r="J251" i="18"/>
  <c r="K251" i="18"/>
  <c r="L251" i="18"/>
  <c r="M251" i="18"/>
  <c r="N251" i="18"/>
  <c r="C252" i="18"/>
  <c r="D252" i="18"/>
  <c r="E252" i="18"/>
  <c r="F252" i="18"/>
  <c r="G252" i="18"/>
  <c r="H252" i="18"/>
  <c r="I252" i="18"/>
  <c r="J252" i="18"/>
  <c r="K252" i="18"/>
  <c r="L252" i="18"/>
  <c r="M252" i="18"/>
  <c r="N252" i="18"/>
  <c r="C253" i="18"/>
  <c r="D253" i="18"/>
  <c r="E253" i="18"/>
  <c r="F253" i="18"/>
  <c r="G253" i="18"/>
  <c r="H253" i="18"/>
  <c r="I253" i="18"/>
  <c r="J253" i="18"/>
  <c r="K253" i="18"/>
  <c r="L253" i="18"/>
  <c r="M253" i="18"/>
  <c r="N253" i="18"/>
  <c r="C254" i="18"/>
  <c r="D254" i="18"/>
  <c r="E254" i="18"/>
  <c r="F254" i="18"/>
  <c r="G254" i="18"/>
  <c r="H254" i="18"/>
  <c r="I254" i="18"/>
  <c r="J254" i="18"/>
  <c r="K254" i="18"/>
  <c r="L254" i="18"/>
  <c r="M254" i="18"/>
  <c r="N254" i="18"/>
  <c r="C255" i="18"/>
  <c r="D255" i="18"/>
  <c r="E255" i="18"/>
  <c r="F255" i="18"/>
  <c r="G255" i="18"/>
  <c r="H255" i="18"/>
  <c r="I255" i="18"/>
  <c r="J255" i="18"/>
  <c r="K255" i="18"/>
  <c r="L255" i="18"/>
  <c r="M255" i="18"/>
  <c r="N255" i="18"/>
  <c r="C256" i="18"/>
  <c r="D256" i="18"/>
  <c r="E256" i="18"/>
  <c r="F256" i="18"/>
  <c r="G256" i="18"/>
  <c r="H256" i="18"/>
  <c r="I256" i="18"/>
  <c r="J256" i="18"/>
  <c r="K256" i="18"/>
  <c r="L256" i="18"/>
  <c r="M256" i="18"/>
  <c r="N256" i="18"/>
  <c r="C257" i="18"/>
  <c r="D257" i="18"/>
  <c r="E257" i="18"/>
  <c r="F257" i="18"/>
  <c r="G257" i="18"/>
  <c r="H257" i="18"/>
  <c r="I257" i="18"/>
  <c r="J257" i="18"/>
  <c r="K257" i="18"/>
  <c r="L257" i="18"/>
  <c r="M257" i="18"/>
  <c r="N257" i="18"/>
  <c r="C259" i="18"/>
  <c r="D259" i="18"/>
  <c r="E259" i="18"/>
  <c r="F259" i="18"/>
  <c r="G259" i="18"/>
  <c r="H259" i="18"/>
  <c r="I259" i="18"/>
  <c r="J259" i="18"/>
  <c r="K259" i="18"/>
  <c r="L259" i="18"/>
  <c r="M259" i="18"/>
  <c r="N259" i="18"/>
  <c r="G287" i="18"/>
  <c r="B289" i="18"/>
  <c r="C291" i="18"/>
  <c r="D291" i="18"/>
  <c r="E291" i="18"/>
  <c r="F291" i="18"/>
  <c r="N318" i="18" s="1"/>
  <c r="C316" i="18" s="1"/>
  <c r="G291" i="18"/>
  <c r="H291" i="18"/>
  <c r="I291" i="18"/>
  <c r="J291" i="18"/>
  <c r="K291" i="18"/>
  <c r="L291" i="18"/>
  <c r="M291" i="18"/>
  <c r="N291" i="18"/>
  <c r="C292" i="18"/>
  <c r="D292" i="18"/>
  <c r="E292" i="18"/>
  <c r="F292" i="18"/>
  <c r="G292" i="18"/>
  <c r="H292" i="18"/>
  <c r="I292" i="18"/>
  <c r="J292" i="18"/>
  <c r="K292" i="18"/>
  <c r="L292" i="18"/>
  <c r="M292" i="18"/>
  <c r="N292" i="18"/>
  <c r="C293" i="18"/>
  <c r="D293" i="18"/>
  <c r="E293" i="18"/>
  <c r="F293" i="18"/>
  <c r="G293" i="18"/>
  <c r="H293" i="18"/>
  <c r="I293" i="18"/>
  <c r="J293" i="18"/>
  <c r="K293" i="18"/>
  <c r="L293" i="18"/>
  <c r="M293" i="18"/>
  <c r="N293" i="18"/>
  <c r="C294" i="18"/>
  <c r="D294" i="18"/>
  <c r="E294" i="18"/>
  <c r="F294" i="18"/>
  <c r="G294" i="18"/>
  <c r="H294" i="18"/>
  <c r="I294" i="18"/>
  <c r="J294" i="18"/>
  <c r="K294" i="18"/>
  <c r="L294" i="18"/>
  <c r="M294" i="18"/>
  <c r="N294" i="18"/>
  <c r="C295" i="18"/>
  <c r="D295" i="18"/>
  <c r="E295" i="18"/>
  <c r="F295" i="18"/>
  <c r="G295" i="18"/>
  <c r="H295" i="18"/>
  <c r="I295" i="18"/>
  <c r="J295" i="18"/>
  <c r="K295" i="18"/>
  <c r="L295" i="18"/>
  <c r="M295" i="18"/>
  <c r="N295" i="18"/>
  <c r="C296" i="18"/>
  <c r="D296" i="18"/>
  <c r="E296" i="18"/>
  <c r="F296" i="18"/>
  <c r="G296" i="18"/>
  <c r="H296" i="18"/>
  <c r="I296" i="18"/>
  <c r="J296" i="18"/>
  <c r="K296" i="18"/>
  <c r="L296" i="18"/>
  <c r="M296" i="18"/>
  <c r="N296" i="18"/>
  <c r="C297" i="18"/>
  <c r="D297" i="18"/>
  <c r="E297" i="18"/>
  <c r="F297" i="18"/>
  <c r="G297" i="18"/>
  <c r="H297" i="18"/>
  <c r="I297" i="18"/>
  <c r="J297" i="18"/>
  <c r="K297" i="18"/>
  <c r="L297" i="18"/>
  <c r="M297" i="18"/>
  <c r="N297" i="18"/>
  <c r="C298" i="18"/>
  <c r="D298" i="18"/>
  <c r="E298" i="18"/>
  <c r="F298" i="18"/>
  <c r="G298" i="18"/>
  <c r="H298" i="18"/>
  <c r="I298" i="18"/>
  <c r="J298" i="18"/>
  <c r="K298" i="18"/>
  <c r="L298" i="18"/>
  <c r="M298" i="18"/>
  <c r="N298" i="18"/>
  <c r="C299" i="18"/>
  <c r="D299" i="18"/>
  <c r="E299" i="18"/>
  <c r="F299" i="18"/>
  <c r="G299" i="18"/>
  <c r="H299" i="18"/>
  <c r="I299" i="18"/>
  <c r="J299" i="18"/>
  <c r="K299" i="18"/>
  <c r="L299" i="18"/>
  <c r="M299" i="18"/>
  <c r="N299" i="18"/>
  <c r="C300" i="18"/>
  <c r="D300" i="18"/>
  <c r="E300" i="18"/>
  <c r="F300" i="18"/>
  <c r="G300" i="18"/>
  <c r="H300" i="18"/>
  <c r="I300" i="18"/>
  <c r="J300" i="18"/>
  <c r="K300" i="18"/>
  <c r="L300" i="18"/>
  <c r="M300" i="18"/>
  <c r="N300" i="18"/>
  <c r="C301" i="18"/>
  <c r="D301" i="18"/>
  <c r="E301" i="18"/>
  <c r="F301" i="18"/>
  <c r="G301" i="18"/>
  <c r="H301" i="18"/>
  <c r="I301" i="18"/>
  <c r="J301" i="18"/>
  <c r="K301" i="18"/>
  <c r="L301" i="18"/>
  <c r="M301" i="18"/>
  <c r="N301" i="18"/>
  <c r="C302" i="18"/>
  <c r="D302" i="18"/>
  <c r="E302" i="18"/>
  <c r="F302" i="18"/>
  <c r="G302" i="18"/>
  <c r="H302" i="18"/>
  <c r="I302" i="18"/>
  <c r="J302" i="18"/>
  <c r="K302" i="18"/>
  <c r="L302" i="18"/>
  <c r="M302" i="18"/>
  <c r="N302" i="18"/>
  <c r="C303" i="18"/>
  <c r="D303" i="18"/>
  <c r="E303" i="18"/>
  <c r="F303" i="18"/>
  <c r="G303" i="18"/>
  <c r="H303" i="18"/>
  <c r="I303" i="18"/>
  <c r="J303" i="18"/>
  <c r="K303" i="18"/>
  <c r="L303" i="18"/>
  <c r="M303" i="18"/>
  <c r="N303" i="18"/>
  <c r="C304" i="18"/>
  <c r="D304" i="18"/>
  <c r="E304" i="18"/>
  <c r="F304" i="18"/>
  <c r="G304" i="18"/>
  <c r="H304" i="18"/>
  <c r="I304" i="18"/>
  <c r="J304" i="18"/>
  <c r="K304" i="18"/>
  <c r="L304" i="18"/>
  <c r="M304" i="18"/>
  <c r="N304" i="18"/>
  <c r="C305" i="18"/>
  <c r="D305" i="18"/>
  <c r="E305" i="18"/>
  <c r="F305" i="18"/>
  <c r="G305" i="18"/>
  <c r="H305" i="18"/>
  <c r="I305" i="18"/>
  <c r="J305" i="18"/>
  <c r="K305" i="18"/>
  <c r="L305" i="18"/>
  <c r="M305" i="18"/>
  <c r="N305" i="18"/>
  <c r="C306" i="18"/>
  <c r="D306" i="18"/>
  <c r="E306" i="18"/>
  <c r="F306" i="18"/>
  <c r="G306" i="18"/>
  <c r="H306" i="18"/>
  <c r="I306" i="18"/>
  <c r="J306" i="18"/>
  <c r="K306" i="18"/>
  <c r="L306" i="18"/>
  <c r="M306" i="18"/>
  <c r="N306" i="18"/>
  <c r="C307" i="18"/>
  <c r="D307" i="18"/>
  <c r="E307" i="18"/>
  <c r="F307" i="18"/>
  <c r="G307" i="18"/>
  <c r="H307" i="18"/>
  <c r="I307" i="18"/>
  <c r="J307" i="18"/>
  <c r="K307" i="18"/>
  <c r="L307" i="18"/>
  <c r="M307" i="18"/>
  <c r="N307" i="18"/>
  <c r="C308" i="18"/>
  <c r="D308" i="18"/>
  <c r="E308" i="18"/>
  <c r="F308" i="18"/>
  <c r="G308" i="18"/>
  <c r="H308" i="18"/>
  <c r="I308" i="18"/>
  <c r="J308" i="18"/>
  <c r="K308" i="18"/>
  <c r="L308" i="18"/>
  <c r="M308" i="18"/>
  <c r="N308" i="18"/>
  <c r="C309" i="18"/>
  <c r="D309" i="18"/>
  <c r="E309" i="18"/>
  <c r="F309" i="18"/>
  <c r="G309" i="18"/>
  <c r="H309" i="18"/>
  <c r="I309" i="18"/>
  <c r="J309" i="18"/>
  <c r="K309" i="18"/>
  <c r="L309" i="18"/>
  <c r="M309" i="18"/>
  <c r="N309" i="18"/>
  <c r="C310" i="18"/>
  <c r="D310" i="18"/>
  <c r="E310" i="18"/>
  <c r="F310" i="18"/>
  <c r="G310" i="18"/>
  <c r="H310" i="18"/>
  <c r="I310" i="18"/>
  <c r="J310" i="18"/>
  <c r="K310" i="18"/>
  <c r="L310" i="18"/>
  <c r="M310" i="18"/>
  <c r="N310" i="18"/>
  <c r="C311" i="18"/>
  <c r="D311" i="18"/>
  <c r="E311" i="18"/>
  <c r="F311" i="18"/>
  <c r="G311" i="18"/>
  <c r="H311" i="18"/>
  <c r="I311" i="18"/>
  <c r="J311" i="18"/>
  <c r="K311" i="18"/>
  <c r="L311" i="18"/>
  <c r="M311" i="18"/>
  <c r="N311" i="18"/>
  <c r="C312" i="18"/>
  <c r="D312" i="18"/>
  <c r="E312" i="18"/>
  <c r="F312" i="18"/>
  <c r="G312" i="18"/>
  <c r="H312" i="18"/>
  <c r="I312" i="18"/>
  <c r="J312" i="18"/>
  <c r="K312" i="18"/>
  <c r="L312" i="18"/>
  <c r="M312" i="18"/>
  <c r="N312" i="18"/>
  <c r="C313" i="18"/>
  <c r="D313" i="18"/>
  <c r="E313" i="18"/>
  <c r="F313" i="18"/>
  <c r="G313" i="18"/>
  <c r="H313" i="18"/>
  <c r="I313" i="18"/>
  <c r="J313" i="18"/>
  <c r="K313" i="18"/>
  <c r="L313" i="18"/>
  <c r="M313" i="18"/>
  <c r="N313" i="18"/>
  <c r="C314" i="18"/>
  <c r="D314" i="18"/>
  <c r="E314" i="18"/>
  <c r="F314" i="18"/>
  <c r="G314" i="18"/>
  <c r="H314" i="18"/>
  <c r="I314" i="18"/>
  <c r="J314" i="18"/>
  <c r="K314" i="18"/>
  <c r="L314" i="18"/>
  <c r="M314" i="18"/>
  <c r="N314" i="18"/>
  <c r="C315" i="18"/>
  <c r="D315" i="18"/>
  <c r="E315" i="18"/>
  <c r="F315" i="18"/>
  <c r="G315" i="18"/>
  <c r="H315" i="18"/>
  <c r="I315" i="18"/>
  <c r="J315" i="18"/>
  <c r="K315" i="18"/>
  <c r="L315" i="18"/>
  <c r="M315" i="18"/>
  <c r="N315" i="18"/>
  <c r="C317" i="18"/>
  <c r="D317" i="18"/>
  <c r="E317" i="18"/>
  <c r="F317" i="18"/>
  <c r="G317" i="18"/>
  <c r="H317" i="18"/>
  <c r="I317" i="18"/>
  <c r="J317" i="18"/>
  <c r="K317" i="18"/>
  <c r="L317" i="18"/>
  <c r="M317" i="18"/>
  <c r="N317" i="18"/>
  <c r="G345" i="18"/>
  <c r="B347" i="18" s="1"/>
  <c r="C349" i="18"/>
  <c r="C407" i="18" s="1"/>
  <c r="D349" i="18"/>
  <c r="E349" i="18"/>
  <c r="F349" i="18"/>
  <c r="G349" i="18"/>
  <c r="G407" i="18" s="1"/>
  <c r="H349" i="18"/>
  <c r="I349" i="18"/>
  <c r="J349" i="18"/>
  <c r="K349" i="18"/>
  <c r="K407" i="18" s="1"/>
  <c r="L349" i="18"/>
  <c r="M349" i="18"/>
  <c r="N349" i="18"/>
  <c r="C350" i="18"/>
  <c r="C408" i="18" s="1"/>
  <c r="D350" i="18"/>
  <c r="E350" i="18"/>
  <c r="F350" i="18"/>
  <c r="G350" i="18"/>
  <c r="G408" i="18" s="1"/>
  <c r="H350" i="18"/>
  <c r="I350" i="18"/>
  <c r="J350" i="18"/>
  <c r="K350" i="18"/>
  <c r="K408" i="18" s="1"/>
  <c r="L350" i="18"/>
  <c r="M350" i="18"/>
  <c r="N350" i="18"/>
  <c r="C351" i="18"/>
  <c r="C409" i="18" s="1"/>
  <c r="D351" i="18"/>
  <c r="E351" i="18"/>
  <c r="F351" i="18"/>
  <c r="G351" i="18"/>
  <c r="G409" i="18" s="1"/>
  <c r="H351" i="18"/>
  <c r="I351" i="18"/>
  <c r="J351" i="18"/>
  <c r="K351" i="18"/>
  <c r="K409" i="18" s="1"/>
  <c r="L351" i="18"/>
  <c r="M351" i="18"/>
  <c r="N351" i="18"/>
  <c r="C352" i="18"/>
  <c r="C410" i="18" s="1"/>
  <c r="D352" i="18"/>
  <c r="E352" i="18"/>
  <c r="F352" i="18"/>
  <c r="G352" i="18"/>
  <c r="G410" i="18" s="1"/>
  <c r="H352" i="18"/>
  <c r="I352" i="18"/>
  <c r="J352" i="18"/>
  <c r="K352" i="18"/>
  <c r="K410" i="18" s="1"/>
  <c r="L352" i="18"/>
  <c r="M352" i="18"/>
  <c r="N352" i="18"/>
  <c r="C353" i="18"/>
  <c r="C411" i="18" s="1"/>
  <c r="D353" i="18"/>
  <c r="E353" i="18"/>
  <c r="F353" i="18"/>
  <c r="G353" i="18"/>
  <c r="G411" i="18" s="1"/>
  <c r="H353" i="18"/>
  <c r="I353" i="18"/>
  <c r="J353" i="18"/>
  <c r="K353" i="18"/>
  <c r="K411" i="18" s="1"/>
  <c r="L353" i="18"/>
  <c r="M353" i="18"/>
  <c r="N353" i="18"/>
  <c r="C354" i="18"/>
  <c r="C412" i="18" s="1"/>
  <c r="D354" i="18"/>
  <c r="E354" i="18"/>
  <c r="F354" i="18"/>
  <c r="G354" i="18"/>
  <c r="G412" i="18" s="1"/>
  <c r="H354" i="18"/>
  <c r="I354" i="18"/>
  <c r="J354" i="18"/>
  <c r="K354" i="18"/>
  <c r="K412" i="18" s="1"/>
  <c r="L354" i="18"/>
  <c r="M354" i="18"/>
  <c r="N354" i="18"/>
  <c r="C355" i="18"/>
  <c r="C413" i="18" s="1"/>
  <c r="D355" i="18"/>
  <c r="E355" i="18"/>
  <c r="F355" i="18"/>
  <c r="G355" i="18"/>
  <c r="G413" i="18" s="1"/>
  <c r="H355" i="18"/>
  <c r="I355" i="18"/>
  <c r="J355" i="18"/>
  <c r="K355" i="18"/>
  <c r="K413" i="18" s="1"/>
  <c r="L355" i="18"/>
  <c r="M355" i="18"/>
  <c r="N355" i="18"/>
  <c r="C356" i="18"/>
  <c r="C414" i="18" s="1"/>
  <c r="D356" i="18"/>
  <c r="E356" i="18"/>
  <c r="F356" i="18"/>
  <c r="G356" i="18"/>
  <c r="G414" i="18" s="1"/>
  <c r="H356" i="18"/>
  <c r="I356" i="18"/>
  <c r="J356" i="18"/>
  <c r="K356" i="18"/>
  <c r="K414" i="18" s="1"/>
  <c r="L356" i="18"/>
  <c r="M356" i="18"/>
  <c r="N356" i="18"/>
  <c r="C357" i="18"/>
  <c r="C415" i="18" s="1"/>
  <c r="D357" i="18"/>
  <c r="E357" i="18"/>
  <c r="F357" i="18"/>
  <c r="G357" i="18"/>
  <c r="G415" i="18" s="1"/>
  <c r="H357" i="18"/>
  <c r="I357" i="18"/>
  <c r="J357" i="18"/>
  <c r="K357" i="18"/>
  <c r="K415" i="18" s="1"/>
  <c r="L357" i="18"/>
  <c r="M357" i="18"/>
  <c r="N357" i="18"/>
  <c r="C358" i="18"/>
  <c r="C416" i="18" s="1"/>
  <c r="D358" i="18"/>
  <c r="E358" i="18"/>
  <c r="F358" i="18"/>
  <c r="G358" i="18"/>
  <c r="G416" i="18" s="1"/>
  <c r="H358" i="18"/>
  <c r="I358" i="18"/>
  <c r="J358" i="18"/>
  <c r="K358" i="18"/>
  <c r="K416" i="18" s="1"/>
  <c r="L358" i="18"/>
  <c r="M358" i="18"/>
  <c r="N358" i="18"/>
  <c r="C359" i="18"/>
  <c r="C417" i="18" s="1"/>
  <c r="D359" i="18"/>
  <c r="E359" i="18"/>
  <c r="F359" i="18"/>
  <c r="G359" i="18"/>
  <c r="G417" i="18" s="1"/>
  <c r="H359" i="18"/>
  <c r="I359" i="18"/>
  <c r="J359" i="18"/>
  <c r="K359" i="18"/>
  <c r="K417" i="18" s="1"/>
  <c r="L359" i="18"/>
  <c r="M359" i="18"/>
  <c r="N359" i="18"/>
  <c r="C360" i="18"/>
  <c r="C418" i="18" s="1"/>
  <c r="D360" i="18"/>
  <c r="E360" i="18"/>
  <c r="F360" i="18"/>
  <c r="G360" i="18"/>
  <c r="G418" i="18" s="1"/>
  <c r="H360" i="18"/>
  <c r="I360" i="18"/>
  <c r="J360" i="18"/>
  <c r="K360" i="18"/>
  <c r="K418" i="18" s="1"/>
  <c r="L360" i="18"/>
  <c r="M360" i="18"/>
  <c r="N360" i="18"/>
  <c r="C361" i="18"/>
  <c r="C419" i="18" s="1"/>
  <c r="D361" i="18"/>
  <c r="E361" i="18"/>
  <c r="F361" i="18"/>
  <c r="G361" i="18"/>
  <c r="G419" i="18" s="1"/>
  <c r="H361" i="18"/>
  <c r="I361" i="18"/>
  <c r="J361" i="18"/>
  <c r="K361" i="18"/>
  <c r="K419" i="18" s="1"/>
  <c r="L361" i="18"/>
  <c r="M361" i="18"/>
  <c r="N361" i="18"/>
  <c r="C362" i="18"/>
  <c r="C420" i="18" s="1"/>
  <c r="D362" i="18"/>
  <c r="E362" i="18"/>
  <c r="F362" i="18"/>
  <c r="G362" i="18"/>
  <c r="G420" i="18" s="1"/>
  <c r="H362" i="18"/>
  <c r="I362" i="18"/>
  <c r="J362" i="18"/>
  <c r="K362" i="18"/>
  <c r="K420" i="18" s="1"/>
  <c r="L362" i="18"/>
  <c r="M362" i="18"/>
  <c r="N362" i="18"/>
  <c r="C363" i="18"/>
  <c r="C421" i="18" s="1"/>
  <c r="D363" i="18"/>
  <c r="E363" i="18"/>
  <c r="F363" i="18"/>
  <c r="G363" i="18"/>
  <c r="G421" i="18" s="1"/>
  <c r="H363" i="18"/>
  <c r="I363" i="18"/>
  <c r="J363" i="18"/>
  <c r="K363" i="18"/>
  <c r="K421" i="18" s="1"/>
  <c r="L363" i="18"/>
  <c r="M363" i="18"/>
  <c r="N363" i="18"/>
  <c r="C364" i="18"/>
  <c r="C422" i="18" s="1"/>
  <c r="D364" i="18"/>
  <c r="E364" i="18"/>
  <c r="F364" i="18"/>
  <c r="G364" i="18"/>
  <c r="G422" i="18" s="1"/>
  <c r="H364" i="18"/>
  <c r="I364" i="18"/>
  <c r="J364" i="18"/>
  <c r="K364" i="18"/>
  <c r="K422" i="18" s="1"/>
  <c r="L364" i="18"/>
  <c r="M364" i="18"/>
  <c r="N364" i="18"/>
  <c r="C365" i="18"/>
  <c r="C423" i="18" s="1"/>
  <c r="D365" i="18"/>
  <c r="E365" i="18"/>
  <c r="F365" i="18"/>
  <c r="G365" i="18"/>
  <c r="G423" i="18" s="1"/>
  <c r="H365" i="18"/>
  <c r="I365" i="18"/>
  <c r="J365" i="18"/>
  <c r="K365" i="18"/>
  <c r="K423" i="18" s="1"/>
  <c r="L365" i="18"/>
  <c r="M365" i="18"/>
  <c r="N365" i="18"/>
  <c r="C366" i="18"/>
  <c r="C424" i="18" s="1"/>
  <c r="D366" i="18"/>
  <c r="E366" i="18"/>
  <c r="F366" i="18"/>
  <c r="G366" i="18"/>
  <c r="G424" i="18" s="1"/>
  <c r="H366" i="18"/>
  <c r="I366" i="18"/>
  <c r="J366" i="18"/>
  <c r="K366" i="18"/>
  <c r="K424" i="18" s="1"/>
  <c r="L366" i="18"/>
  <c r="M366" i="18"/>
  <c r="N366" i="18"/>
  <c r="C367" i="18"/>
  <c r="C425" i="18" s="1"/>
  <c r="D367" i="18"/>
  <c r="E367" i="18"/>
  <c r="F367" i="18"/>
  <c r="G367" i="18"/>
  <c r="G425" i="18" s="1"/>
  <c r="H367" i="18"/>
  <c r="I367" i="18"/>
  <c r="J367" i="18"/>
  <c r="K367" i="18"/>
  <c r="K425" i="18" s="1"/>
  <c r="L367" i="18"/>
  <c r="M367" i="18"/>
  <c r="N367" i="18"/>
  <c r="C368" i="18"/>
  <c r="C426" i="18" s="1"/>
  <c r="D368" i="18"/>
  <c r="E368" i="18"/>
  <c r="F368" i="18"/>
  <c r="G368" i="18"/>
  <c r="G426" i="18" s="1"/>
  <c r="H368" i="18"/>
  <c r="I368" i="18"/>
  <c r="J368" i="18"/>
  <c r="K368" i="18"/>
  <c r="K426" i="18" s="1"/>
  <c r="L368" i="18"/>
  <c r="M368" i="18"/>
  <c r="N368" i="18"/>
  <c r="C369" i="18"/>
  <c r="C427" i="18" s="1"/>
  <c r="D369" i="18"/>
  <c r="E369" i="18"/>
  <c r="F369" i="18"/>
  <c r="G369" i="18"/>
  <c r="G427" i="18" s="1"/>
  <c r="H369" i="18"/>
  <c r="I369" i="18"/>
  <c r="J369" i="18"/>
  <c r="K369" i="18"/>
  <c r="K427" i="18" s="1"/>
  <c r="L369" i="18"/>
  <c r="M369" i="18"/>
  <c r="N369" i="18"/>
  <c r="C370" i="18"/>
  <c r="C428" i="18" s="1"/>
  <c r="D370" i="18"/>
  <c r="E370" i="18"/>
  <c r="F370" i="18"/>
  <c r="G370" i="18"/>
  <c r="G428" i="18" s="1"/>
  <c r="H370" i="18"/>
  <c r="I370" i="18"/>
  <c r="J370" i="18"/>
  <c r="K370" i="18"/>
  <c r="K428" i="18" s="1"/>
  <c r="L370" i="18"/>
  <c r="M370" i="18"/>
  <c r="N370" i="18"/>
  <c r="C371" i="18"/>
  <c r="C429" i="18" s="1"/>
  <c r="D371" i="18"/>
  <c r="E371" i="18"/>
  <c r="F371" i="18"/>
  <c r="G371" i="18"/>
  <c r="G429" i="18" s="1"/>
  <c r="H371" i="18"/>
  <c r="I371" i="18"/>
  <c r="J371" i="18"/>
  <c r="K371" i="18"/>
  <c r="K429" i="18" s="1"/>
  <c r="L371" i="18"/>
  <c r="M371" i="18"/>
  <c r="N371" i="18"/>
  <c r="C372" i="18"/>
  <c r="C430" i="18" s="1"/>
  <c r="D372" i="18"/>
  <c r="E372" i="18"/>
  <c r="F372" i="18"/>
  <c r="G372" i="18"/>
  <c r="G430" i="18" s="1"/>
  <c r="H372" i="18"/>
  <c r="I372" i="18"/>
  <c r="J372" i="18"/>
  <c r="K372" i="18"/>
  <c r="K430" i="18" s="1"/>
  <c r="L372" i="18"/>
  <c r="M372" i="18"/>
  <c r="N372" i="18"/>
  <c r="C373" i="18"/>
  <c r="D373" i="18"/>
  <c r="E373" i="18"/>
  <c r="F373" i="18"/>
  <c r="G373" i="18"/>
  <c r="H373" i="18"/>
  <c r="I373" i="18"/>
  <c r="J373" i="18"/>
  <c r="K373" i="18"/>
  <c r="L373" i="18"/>
  <c r="M373" i="18"/>
  <c r="N373" i="18"/>
  <c r="C375" i="18"/>
  <c r="D375" i="18"/>
  <c r="E375" i="18"/>
  <c r="F375" i="18"/>
  <c r="G375" i="18"/>
  <c r="H375" i="18"/>
  <c r="I375" i="18"/>
  <c r="J375" i="18"/>
  <c r="K375" i="18"/>
  <c r="L375" i="18"/>
  <c r="M375" i="18"/>
  <c r="N375" i="18"/>
  <c r="N376" i="18"/>
  <c r="C374" i="18" s="1"/>
  <c r="D407" i="18"/>
  <c r="F407" i="18"/>
  <c r="H407" i="18"/>
  <c r="J407" i="18"/>
  <c r="L407" i="18"/>
  <c r="N407" i="18"/>
  <c r="D408" i="18"/>
  <c r="F408" i="18"/>
  <c r="H408" i="18"/>
  <c r="J408" i="18"/>
  <c r="L408" i="18"/>
  <c r="N408" i="18"/>
  <c r="D409" i="18"/>
  <c r="F409" i="18"/>
  <c r="H409" i="18"/>
  <c r="J409" i="18"/>
  <c r="L409" i="18"/>
  <c r="N409" i="18"/>
  <c r="D410" i="18"/>
  <c r="F410" i="18"/>
  <c r="H410" i="18"/>
  <c r="J410" i="18"/>
  <c r="L410" i="18"/>
  <c r="N410" i="18"/>
  <c r="D411" i="18"/>
  <c r="F411" i="18"/>
  <c r="H411" i="18"/>
  <c r="J411" i="18"/>
  <c r="L411" i="18"/>
  <c r="N411" i="18"/>
  <c r="D412" i="18"/>
  <c r="F412" i="18"/>
  <c r="H412" i="18"/>
  <c r="J412" i="18"/>
  <c r="L412" i="18"/>
  <c r="N412" i="18"/>
  <c r="D413" i="18"/>
  <c r="F413" i="18"/>
  <c r="H413" i="18"/>
  <c r="J413" i="18"/>
  <c r="L413" i="18"/>
  <c r="N413" i="18"/>
  <c r="D414" i="18"/>
  <c r="F414" i="18"/>
  <c r="H414" i="18"/>
  <c r="J414" i="18"/>
  <c r="L414" i="18"/>
  <c r="N414" i="18"/>
  <c r="D415" i="18"/>
  <c r="F415" i="18"/>
  <c r="H415" i="18"/>
  <c r="J415" i="18"/>
  <c r="L415" i="18"/>
  <c r="N415" i="18"/>
  <c r="D416" i="18"/>
  <c r="F416" i="18"/>
  <c r="H416" i="18"/>
  <c r="J416" i="18"/>
  <c r="L416" i="18"/>
  <c r="N416" i="18"/>
  <c r="D417" i="18"/>
  <c r="F417" i="18"/>
  <c r="H417" i="18"/>
  <c r="J417" i="18"/>
  <c r="L417" i="18"/>
  <c r="N417" i="18"/>
  <c r="D418" i="18"/>
  <c r="F418" i="18"/>
  <c r="H418" i="18"/>
  <c r="J418" i="18"/>
  <c r="L418" i="18"/>
  <c r="N418" i="18"/>
  <c r="D419" i="18"/>
  <c r="F419" i="18"/>
  <c r="H419" i="18"/>
  <c r="J419" i="18"/>
  <c r="L419" i="18"/>
  <c r="N419" i="18"/>
  <c r="D420" i="18"/>
  <c r="F420" i="18"/>
  <c r="H420" i="18"/>
  <c r="J420" i="18"/>
  <c r="L420" i="18"/>
  <c r="N420" i="18"/>
  <c r="D421" i="18"/>
  <c r="F421" i="18"/>
  <c r="H421" i="18"/>
  <c r="J421" i="18"/>
  <c r="L421" i="18"/>
  <c r="N421" i="18"/>
  <c r="D422" i="18"/>
  <c r="F422" i="18"/>
  <c r="H422" i="18"/>
  <c r="I422" i="18"/>
  <c r="J422" i="18"/>
  <c r="L422" i="18"/>
  <c r="M422" i="18"/>
  <c r="N422" i="18"/>
  <c r="D423" i="18"/>
  <c r="E423" i="18"/>
  <c r="F423" i="18"/>
  <c r="H423" i="18"/>
  <c r="I423" i="18"/>
  <c r="J423" i="18"/>
  <c r="L423" i="18"/>
  <c r="M423" i="18"/>
  <c r="N423" i="18"/>
  <c r="D424" i="18"/>
  <c r="E424" i="18"/>
  <c r="F424" i="18"/>
  <c r="H424" i="18"/>
  <c r="I424" i="18"/>
  <c r="J424" i="18"/>
  <c r="L424" i="18"/>
  <c r="M424" i="18"/>
  <c r="N424" i="18"/>
  <c r="D425" i="18"/>
  <c r="E425" i="18"/>
  <c r="F425" i="18"/>
  <c r="H425" i="18"/>
  <c r="I425" i="18"/>
  <c r="J425" i="18"/>
  <c r="L425" i="18"/>
  <c r="M425" i="18"/>
  <c r="N425" i="18"/>
  <c r="D426" i="18"/>
  <c r="E426" i="18"/>
  <c r="F426" i="18"/>
  <c r="H426" i="18"/>
  <c r="I426" i="18"/>
  <c r="J426" i="18"/>
  <c r="L426" i="18"/>
  <c r="M426" i="18"/>
  <c r="N426" i="18"/>
  <c r="D427" i="18"/>
  <c r="E427" i="18"/>
  <c r="F427" i="18"/>
  <c r="H427" i="18"/>
  <c r="I427" i="18"/>
  <c r="J427" i="18"/>
  <c r="L427" i="18"/>
  <c r="M427" i="18"/>
  <c r="N427" i="18"/>
  <c r="D428" i="18"/>
  <c r="E428" i="18"/>
  <c r="F428" i="18"/>
  <c r="H428" i="18"/>
  <c r="I428" i="18"/>
  <c r="J428" i="18"/>
  <c r="L428" i="18"/>
  <c r="M428" i="18"/>
  <c r="N428" i="18"/>
  <c r="D429" i="18"/>
  <c r="E429" i="18"/>
  <c r="F429" i="18"/>
  <c r="H429" i="18"/>
  <c r="I429" i="18"/>
  <c r="J429" i="18"/>
  <c r="L429" i="18"/>
  <c r="M429" i="18"/>
  <c r="N429" i="18"/>
  <c r="D430" i="18"/>
  <c r="E430" i="18"/>
  <c r="F430" i="18"/>
  <c r="H430" i="18"/>
  <c r="I430" i="18"/>
  <c r="J430" i="18"/>
  <c r="L430" i="18"/>
  <c r="M430" i="18"/>
  <c r="N430" i="18"/>
  <c r="D431" i="18"/>
  <c r="F431" i="18"/>
  <c r="H431" i="18"/>
  <c r="J431" i="18"/>
  <c r="L431" i="18"/>
  <c r="N431" i="18"/>
  <c r="D433" i="18"/>
  <c r="F433" i="18"/>
  <c r="H433" i="18"/>
  <c r="J433" i="18"/>
  <c r="L433" i="18"/>
  <c r="N433" i="18"/>
  <c r="F436" i="18"/>
  <c r="F437" i="18"/>
  <c r="C3" i="20"/>
  <c r="D3" i="20"/>
  <c r="E3" i="20"/>
  <c r="F3" i="20"/>
  <c r="G3" i="20"/>
  <c r="H3" i="20"/>
  <c r="I3" i="20"/>
  <c r="J3" i="20"/>
  <c r="K3" i="20"/>
  <c r="L3" i="20"/>
  <c r="M3" i="20"/>
  <c r="N3" i="20"/>
  <c r="X4" i="20"/>
  <c r="G1" i="20" s="1"/>
  <c r="Y4" i="20"/>
  <c r="Z4" i="20"/>
  <c r="G114" i="20" s="1"/>
  <c r="B116" i="20" s="1"/>
  <c r="AA4" i="20"/>
  <c r="G172" i="20" s="1"/>
  <c r="B174" i="20" s="1"/>
  <c r="AB4" i="20"/>
  <c r="G229" i="20" s="1"/>
  <c r="B231" i="20" s="1"/>
  <c r="AC4" i="20"/>
  <c r="AD4" i="20"/>
  <c r="G345" i="20" s="1"/>
  <c r="B347" i="20" s="1"/>
  <c r="AE4" i="20"/>
  <c r="AH4" i="20"/>
  <c r="G59" i="20"/>
  <c r="B61" i="20"/>
  <c r="C61" i="20"/>
  <c r="C116" i="20" s="1"/>
  <c r="C174" i="20" s="1"/>
  <c r="C231" i="20" s="1"/>
  <c r="C289" i="20" s="1"/>
  <c r="C347" i="20" s="1"/>
  <c r="C405" i="20" s="1"/>
  <c r="D61" i="20"/>
  <c r="D116" i="20" s="1"/>
  <c r="D174" i="20" s="1"/>
  <c r="D231" i="20" s="1"/>
  <c r="D289" i="20" s="1"/>
  <c r="D347" i="20" s="1"/>
  <c r="D405" i="20" s="1"/>
  <c r="E61" i="20"/>
  <c r="F61" i="20"/>
  <c r="G61" i="20"/>
  <c r="G116" i="20" s="1"/>
  <c r="G174" i="20" s="1"/>
  <c r="G231" i="20" s="1"/>
  <c r="G289" i="20" s="1"/>
  <c r="G347" i="20" s="1"/>
  <c r="G405" i="20" s="1"/>
  <c r="H61" i="20"/>
  <c r="H116" i="20" s="1"/>
  <c r="H174" i="20" s="1"/>
  <c r="H231" i="20" s="1"/>
  <c r="H289" i="20" s="1"/>
  <c r="H347" i="20" s="1"/>
  <c r="H405" i="20" s="1"/>
  <c r="I61" i="20"/>
  <c r="J61" i="20"/>
  <c r="K61" i="20"/>
  <c r="K116" i="20" s="1"/>
  <c r="K174" i="20" s="1"/>
  <c r="K231" i="20" s="1"/>
  <c r="K289" i="20" s="1"/>
  <c r="K347" i="20" s="1"/>
  <c r="K405" i="20" s="1"/>
  <c r="L61" i="20"/>
  <c r="L116" i="20" s="1"/>
  <c r="L174" i="20" s="1"/>
  <c r="L231" i="20" s="1"/>
  <c r="L289" i="20" s="1"/>
  <c r="L347" i="20" s="1"/>
  <c r="L405" i="20" s="1"/>
  <c r="M61" i="20"/>
  <c r="N61" i="20"/>
  <c r="E116" i="20"/>
  <c r="E174" i="20" s="1"/>
  <c r="E231" i="20" s="1"/>
  <c r="E289" i="20" s="1"/>
  <c r="E347" i="20" s="1"/>
  <c r="E405" i="20" s="1"/>
  <c r="F116" i="20"/>
  <c r="F174" i="20" s="1"/>
  <c r="F231" i="20" s="1"/>
  <c r="F289" i="20" s="1"/>
  <c r="F347" i="20" s="1"/>
  <c r="F405" i="20" s="1"/>
  <c r="I116" i="20"/>
  <c r="I174" i="20" s="1"/>
  <c r="I231" i="20" s="1"/>
  <c r="I289" i="20" s="1"/>
  <c r="I347" i="20" s="1"/>
  <c r="I405" i="20" s="1"/>
  <c r="J116" i="20"/>
  <c r="J174" i="20" s="1"/>
  <c r="J231" i="20" s="1"/>
  <c r="J289" i="20" s="1"/>
  <c r="J347" i="20" s="1"/>
  <c r="J405" i="20" s="1"/>
  <c r="M116" i="20"/>
  <c r="M174" i="20" s="1"/>
  <c r="M231" i="20" s="1"/>
  <c r="M289" i="20" s="1"/>
  <c r="M347" i="20" s="1"/>
  <c r="M405" i="20" s="1"/>
  <c r="N116" i="20"/>
  <c r="N174" i="20" s="1"/>
  <c r="N231" i="20" s="1"/>
  <c r="N289" i="20" s="1"/>
  <c r="N347" i="20" s="1"/>
  <c r="N405" i="20" s="1"/>
  <c r="G287" i="20"/>
  <c r="B289" i="20"/>
  <c r="F436" i="20"/>
  <c r="F437" i="20"/>
  <c r="X4" i="16"/>
  <c r="I1" i="16" s="1"/>
  <c r="Y4" i="16"/>
  <c r="G59" i="16" s="1"/>
  <c r="B61" i="16" s="1"/>
  <c r="Z4" i="16"/>
  <c r="AA4" i="16"/>
  <c r="AB4" i="16"/>
  <c r="AC4" i="16"/>
  <c r="AD4" i="16"/>
  <c r="AE4" i="16"/>
  <c r="AH4" i="16"/>
  <c r="C5" i="16"/>
  <c r="D5" i="16"/>
  <c r="D5" i="20" s="1"/>
  <c r="E5" i="16"/>
  <c r="E5" i="20" s="1"/>
  <c r="F5" i="16"/>
  <c r="F5" i="20" s="1"/>
  <c r="G5" i="16"/>
  <c r="G5" i="20" s="1"/>
  <c r="H5" i="16"/>
  <c r="H5" i="20" s="1"/>
  <c r="I5" i="16"/>
  <c r="I5" i="20" s="1"/>
  <c r="J5" i="16"/>
  <c r="J5" i="20" s="1"/>
  <c r="K5" i="16"/>
  <c r="K5" i="20" s="1"/>
  <c r="L5" i="16"/>
  <c r="L5" i="20" s="1"/>
  <c r="M5" i="16"/>
  <c r="M5" i="20" s="1"/>
  <c r="N5" i="16"/>
  <c r="N5" i="20" s="1"/>
  <c r="C6" i="16"/>
  <c r="D6" i="16"/>
  <c r="D6" i="20" s="1"/>
  <c r="E6" i="16"/>
  <c r="E6" i="20" s="1"/>
  <c r="F6" i="16"/>
  <c r="F6" i="20" s="1"/>
  <c r="G6" i="16"/>
  <c r="G6" i="20" s="1"/>
  <c r="H6" i="16"/>
  <c r="H6" i="20" s="1"/>
  <c r="I6" i="16"/>
  <c r="I6" i="20" s="1"/>
  <c r="J6" i="16"/>
  <c r="J6" i="20" s="1"/>
  <c r="K6" i="16"/>
  <c r="K6" i="20" s="1"/>
  <c r="L6" i="16"/>
  <c r="L6" i="20" s="1"/>
  <c r="M6" i="16"/>
  <c r="M6" i="20" s="1"/>
  <c r="N6" i="16"/>
  <c r="N6" i="20" s="1"/>
  <c r="C7" i="16"/>
  <c r="D7" i="16"/>
  <c r="D7" i="20" s="1"/>
  <c r="E7" i="16"/>
  <c r="E7" i="20" s="1"/>
  <c r="F7" i="16"/>
  <c r="F7" i="20" s="1"/>
  <c r="G7" i="16"/>
  <c r="G7" i="20" s="1"/>
  <c r="H7" i="16"/>
  <c r="H7" i="20" s="1"/>
  <c r="I7" i="16"/>
  <c r="I7" i="20" s="1"/>
  <c r="J7" i="16"/>
  <c r="J7" i="20" s="1"/>
  <c r="K7" i="16"/>
  <c r="K7" i="20" s="1"/>
  <c r="L7" i="16"/>
  <c r="L7" i="20" s="1"/>
  <c r="M7" i="16"/>
  <c r="M7" i="20" s="1"/>
  <c r="N7" i="16"/>
  <c r="N7" i="20" s="1"/>
  <c r="C8" i="16"/>
  <c r="D8" i="16"/>
  <c r="D8" i="20" s="1"/>
  <c r="E8" i="16"/>
  <c r="E8" i="20" s="1"/>
  <c r="F8" i="16"/>
  <c r="F8" i="20" s="1"/>
  <c r="G8" i="16"/>
  <c r="G8" i="20" s="1"/>
  <c r="H8" i="16"/>
  <c r="H8" i="20" s="1"/>
  <c r="I8" i="16"/>
  <c r="I8" i="20" s="1"/>
  <c r="J8" i="16"/>
  <c r="J8" i="20" s="1"/>
  <c r="K8" i="16"/>
  <c r="K8" i="20" s="1"/>
  <c r="L8" i="16"/>
  <c r="L8" i="20" s="1"/>
  <c r="M8" i="16"/>
  <c r="M8" i="20" s="1"/>
  <c r="N8" i="16"/>
  <c r="N8" i="20" s="1"/>
  <c r="C9" i="16"/>
  <c r="D9" i="16"/>
  <c r="D9" i="20" s="1"/>
  <c r="E9" i="16"/>
  <c r="E9" i="20" s="1"/>
  <c r="F9" i="16"/>
  <c r="F9" i="20" s="1"/>
  <c r="G9" i="16"/>
  <c r="G9" i="20" s="1"/>
  <c r="H9" i="16"/>
  <c r="H9" i="20" s="1"/>
  <c r="I9" i="16"/>
  <c r="I9" i="20" s="1"/>
  <c r="J9" i="16"/>
  <c r="J9" i="20" s="1"/>
  <c r="K9" i="16"/>
  <c r="K9" i="20" s="1"/>
  <c r="L9" i="16"/>
  <c r="L9" i="20" s="1"/>
  <c r="M9" i="16"/>
  <c r="M9" i="20" s="1"/>
  <c r="N9" i="16"/>
  <c r="N9" i="20" s="1"/>
  <c r="C10" i="16"/>
  <c r="D10" i="16"/>
  <c r="D10" i="20" s="1"/>
  <c r="E10" i="16"/>
  <c r="E10" i="20" s="1"/>
  <c r="F10" i="16"/>
  <c r="F10" i="20" s="1"/>
  <c r="G10" i="16"/>
  <c r="G10" i="20" s="1"/>
  <c r="H10" i="16"/>
  <c r="H10" i="20" s="1"/>
  <c r="I10" i="16"/>
  <c r="I10" i="20" s="1"/>
  <c r="J10" i="16"/>
  <c r="J10" i="20" s="1"/>
  <c r="K10" i="16"/>
  <c r="K10" i="20" s="1"/>
  <c r="L10" i="16"/>
  <c r="L10" i="20" s="1"/>
  <c r="M10" i="16"/>
  <c r="M10" i="20" s="1"/>
  <c r="N10" i="16"/>
  <c r="N10" i="20" s="1"/>
  <c r="C11" i="16"/>
  <c r="D11" i="16"/>
  <c r="D11" i="20" s="1"/>
  <c r="E11" i="16"/>
  <c r="E11" i="20" s="1"/>
  <c r="F11" i="16"/>
  <c r="F11" i="20" s="1"/>
  <c r="G11" i="16"/>
  <c r="G11" i="20" s="1"/>
  <c r="H11" i="16"/>
  <c r="H11" i="20" s="1"/>
  <c r="I11" i="16"/>
  <c r="I11" i="20" s="1"/>
  <c r="J11" i="16"/>
  <c r="J11" i="20" s="1"/>
  <c r="K11" i="16"/>
  <c r="K11" i="20" s="1"/>
  <c r="L11" i="16"/>
  <c r="L11" i="20" s="1"/>
  <c r="M11" i="16"/>
  <c r="M11" i="20" s="1"/>
  <c r="N11" i="16"/>
  <c r="N11" i="20" s="1"/>
  <c r="C12" i="16"/>
  <c r="D12" i="16"/>
  <c r="D12" i="20" s="1"/>
  <c r="E12" i="16"/>
  <c r="E12" i="20" s="1"/>
  <c r="F12" i="16"/>
  <c r="F12" i="20" s="1"/>
  <c r="G12" i="16"/>
  <c r="G12" i="20" s="1"/>
  <c r="H12" i="16"/>
  <c r="H12" i="20" s="1"/>
  <c r="I12" i="16"/>
  <c r="I12" i="20" s="1"/>
  <c r="J12" i="16"/>
  <c r="J12" i="20" s="1"/>
  <c r="K12" i="16"/>
  <c r="K12" i="20" s="1"/>
  <c r="L12" i="16"/>
  <c r="L12" i="20" s="1"/>
  <c r="M12" i="16"/>
  <c r="M12" i="20" s="1"/>
  <c r="N12" i="16"/>
  <c r="N12" i="20" s="1"/>
  <c r="C13" i="16"/>
  <c r="D13" i="16"/>
  <c r="D13" i="20" s="1"/>
  <c r="E13" i="16"/>
  <c r="E13" i="20" s="1"/>
  <c r="F13" i="16"/>
  <c r="F13" i="20" s="1"/>
  <c r="G13" i="16"/>
  <c r="G13" i="20" s="1"/>
  <c r="H13" i="16"/>
  <c r="H13" i="20" s="1"/>
  <c r="I13" i="16"/>
  <c r="I13" i="20" s="1"/>
  <c r="J13" i="16"/>
  <c r="J13" i="20" s="1"/>
  <c r="K13" i="16"/>
  <c r="K13" i="20" s="1"/>
  <c r="L13" i="16"/>
  <c r="L13" i="20" s="1"/>
  <c r="M13" i="16"/>
  <c r="M13" i="20" s="1"/>
  <c r="N13" i="16"/>
  <c r="N13" i="20" s="1"/>
  <c r="C14" i="16"/>
  <c r="D14" i="16"/>
  <c r="D14" i="20" s="1"/>
  <c r="E14" i="16"/>
  <c r="E14" i="20" s="1"/>
  <c r="F14" i="16"/>
  <c r="F14" i="20" s="1"/>
  <c r="G14" i="16"/>
  <c r="G14" i="20" s="1"/>
  <c r="H14" i="16"/>
  <c r="H14" i="20" s="1"/>
  <c r="I14" i="16"/>
  <c r="I14" i="20" s="1"/>
  <c r="J14" i="16"/>
  <c r="J14" i="20" s="1"/>
  <c r="K14" i="16"/>
  <c r="K14" i="20" s="1"/>
  <c r="L14" i="16"/>
  <c r="L14" i="20" s="1"/>
  <c r="M14" i="16"/>
  <c r="M14" i="20" s="1"/>
  <c r="N14" i="16"/>
  <c r="N14" i="20" s="1"/>
  <c r="C15" i="16"/>
  <c r="D15" i="16"/>
  <c r="D15" i="20" s="1"/>
  <c r="E15" i="16"/>
  <c r="E15" i="20" s="1"/>
  <c r="F15" i="16"/>
  <c r="F15" i="20" s="1"/>
  <c r="G15" i="16"/>
  <c r="G15" i="20" s="1"/>
  <c r="H15" i="16"/>
  <c r="H15" i="20" s="1"/>
  <c r="I15" i="16"/>
  <c r="I15" i="20" s="1"/>
  <c r="J15" i="16"/>
  <c r="J15" i="20" s="1"/>
  <c r="K15" i="16"/>
  <c r="K15" i="20" s="1"/>
  <c r="L15" i="16"/>
  <c r="L15" i="20" s="1"/>
  <c r="M15" i="16"/>
  <c r="M15" i="20" s="1"/>
  <c r="N15" i="16"/>
  <c r="N15" i="20" s="1"/>
  <c r="C16" i="16"/>
  <c r="D16" i="16"/>
  <c r="D16" i="20" s="1"/>
  <c r="E16" i="16"/>
  <c r="E16" i="20" s="1"/>
  <c r="F16" i="16"/>
  <c r="F16" i="20" s="1"/>
  <c r="G16" i="16"/>
  <c r="G16" i="20" s="1"/>
  <c r="H16" i="16"/>
  <c r="H16" i="20" s="1"/>
  <c r="I16" i="16"/>
  <c r="I16" i="20" s="1"/>
  <c r="J16" i="16"/>
  <c r="J16" i="20" s="1"/>
  <c r="K16" i="16"/>
  <c r="K16" i="20" s="1"/>
  <c r="L16" i="16"/>
  <c r="L16" i="20" s="1"/>
  <c r="M16" i="16"/>
  <c r="M16" i="20" s="1"/>
  <c r="N16" i="16"/>
  <c r="N16" i="20" s="1"/>
  <c r="C17" i="16"/>
  <c r="D17" i="16"/>
  <c r="D17" i="20" s="1"/>
  <c r="E17" i="16"/>
  <c r="E17" i="20" s="1"/>
  <c r="F17" i="16"/>
  <c r="F17" i="20" s="1"/>
  <c r="G17" i="16"/>
  <c r="G17" i="20" s="1"/>
  <c r="H17" i="16"/>
  <c r="H17" i="20" s="1"/>
  <c r="I17" i="16"/>
  <c r="I17" i="20" s="1"/>
  <c r="J17" i="16"/>
  <c r="J17" i="20" s="1"/>
  <c r="K17" i="16"/>
  <c r="K17" i="20" s="1"/>
  <c r="L17" i="16"/>
  <c r="L17" i="20" s="1"/>
  <c r="M17" i="16"/>
  <c r="M17" i="20" s="1"/>
  <c r="N17" i="16"/>
  <c r="N17" i="20" s="1"/>
  <c r="C18" i="16"/>
  <c r="D18" i="16"/>
  <c r="D18" i="20" s="1"/>
  <c r="E18" i="16"/>
  <c r="E18" i="20" s="1"/>
  <c r="F18" i="16"/>
  <c r="F18" i="20" s="1"/>
  <c r="G18" i="16"/>
  <c r="G18" i="20" s="1"/>
  <c r="H18" i="16"/>
  <c r="H18" i="20" s="1"/>
  <c r="I18" i="16"/>
  <c r="I18" i="20" s="1"/>
  <c r="J18" i="16"/>
  <c r="J18" i="20" s="1"/>
  <c r="K18" i="16"/>
  <c r="K18" i="20" s="1"/>
  <c r="L18" i="16"/>
  <c r="L18" i="20" s="1"/>
  <c r="M18" i="16"/>
  <c r="M18" i="20" s="1"/>
  <c r="N18" i="16"/>
  <c r="N18" i="20" s="1"/>
  <c r="C19" i="16"/>
  <c r="D19" i="16"/>
  <c r="D19" i="20" s="1"/>
  <c r="E19" i="16"/>
  <c r="E19" i="20" s="1"/>
  <c r="F19" i="16"/>
  <c r="F19" i="20" s="1"/>
  <c r="G19" i="16"/>
  <c r="G19" i="20" s="1"/>
  <c r="H19" i="16"/>
  <c r="H19" i="20" s="1"/>
  <c r="I19" i="16"/>
  <c r="I19" i="20" s="1"/>
  <c r="J19" i="16"/>
  <c r="J19" i="20" s="1"/>
  <c r="K19" i="16"/>
  <c r="K19" i="20" s="1"/>
  <c r="L19" i="16"/>
  <c r="L19" i="20" s="1"/>
  <c r="M19" i="16"/>
  <c r="M19" i="20" s="1"/>
  <c r="N19" i="16"/>
  <c r="N19" i="20" s="1"/>
  <c r="C20" i="16"/>
  <c r="D20" i="16"/>
  <c r="D20" i="20" s="1"/>
  <c r="E20" i="16"/>
  <c r="E20" i="20" s="1"/>
  <c r="F20" i="16"/>
  <c r="F20" i="20" s="1"/>
  <c r="G20" i="16"/>
  <c r="G20" i="20" s="1"/>
  <c r="H20" i="16"/>
  <c r="H20" i="20" s="1"/>
  <c r="I20" i="16"/>
  <c r="I20" i="20" s="1"/>
  <c r="J20" i="16"/>
  <c r="J20" i="20" s="1"/>
  <c r="K20" i="16"/>
  <c r="K20" i="20" s="1"/>
  <c r="L20" i="16"/>
  <c r="L20" i="20" s="1"/>
  <c r="M20" i="16"/>
  <c r="M20" i="20" s="1"/>
  <c r="N20" i="16"/>
  <c r="N20" i="20" s="1"/>
  <c r="C21" i="16"/>
  <c r="D21" i="16"/>
  <c r="D21" i="20" s="1"/>
  <c r="E21" i="16"/>
  <c r="E21" i="20" s="1"/>
  <c r="F21" i="16"/>
  <c r="F21" i="20" s="1"/>
  <c r="G21" i="16"/>
  <c r="G21" i="20" s="1"/>
  <c r="H21" i="16"/>
  <c r="H21" i="20" s="1"/>
  <c r="I21" i="16"/>
  <c r="I21" i="20" s="1"/>
  <c r="J21" i="16"/>
  <c r="J21" i="20" s="1"/>
  <c r="K21" i="16"/>
  <c r="K21" i="20" s="1"/>
  <c r="L21" i="16"/>
  <c r="L21" i="20" s="1"/>
  <c r="M21" i="16"/>
  <c r="M21" i="20" s="1"/>
  <c r="N21" i="16"/>
  <c r="N21" i="20" s="1"/>
  <c r="C22" i="16"/>
  <c r="D22" i="16"/>
  <c r="D22" i="20" s="1"/>
  <c r="E22" i="16"/>
  <c r="E22" i="20" s="1"/>
  <c r="F22" i="16"/>
  <c r="F22" i="20" s="1"/>
  <c r="G22" i="16"/>
  <c r="G22" i="20" s="1"/>
  <c r="H22" i="16"/>
  <c r="H22" i="20" s="1"/>
  <c r="I22" i="16"/>
  <c r="I22" i="20" s="1"/>
  <c r="J22" i="16"/>
  <c r="J22" i="20" s="1"/>
  <c r="K22" i="16"/>
  <c r="K22" i="20" s="1"/>
  <c r="L22" i="16"/>
  <c r="L22" i="20" s="1"/>
  <c r="M22" i="16"/>
  <c r="M22" i="20" s="1"/>
  <c r="N22" i="16"/>
  <c r="N22" i="20" s="1"/>
  <c r="C23" i="16"/>
  <c r="D23" i="16"/>
  <c r="D23" i="20" s="1"/>
  <c r="E23" i="16"/>
  <c r="E23" i="20" s="1"/>
  <c r="F23" i="16"/>
  <c r="F23" i="20" s="1"/>
  <c r="G23" i="16"/>
  <c r="G23" i="20" s="1"/>
  <c r="H23" i="16"/>
  <c r="H23" i="20" s="1"/>
  <c r="I23" i="16"/>
  <c r="I23" i="20" s="1"/>
  <c r="J23" i="16"/>
  <c r="J23" i="20" s="1"/>
  <c r="K23" i="16"/>
  <c r="K23" i="20" s="1"/>
  <c r="L23" i="16"/>
  <c r="L23" i="20" s="1"/>
  <c r="M23" i="16"/>
  <c r="M23" i="20" s="1"/>
  <c r="N23" i="16"/>
  <c r="N23" i="20" s="1"/>
  <c r="C24" i="16"/>
  <c r="D24" i="16"/>
  <c r="D24" i="20" s="1"/>
  <c r="E24" i="16"/>
  <c r="E24" i="20" s="1"/>
  <c r="F24" i="16"/>
  <c r="F24" i="20" s="1"/>
  <c r="G24" i="16"/>
  <c r="G24" i="20" s="1"/>
  <c r="H24" i="16"/>
  <c r="H24" i="20" s="1"/>
  <c r="I24" i="16"/>
  <c r="I24" i="20" s="1"/>
  <c r="J24" i="16"/>
  <c r="J24" i="20" s="1"/>
  <c r="K24" i="16"/>
  <c r="K24" i="20" s="1"/>
  <c r="L24" i="16"/>
  <c r="L24" i="20" s="1"/>
  <c r="M24" i="16"/>
  <c r="M24" i="20" s="1"/>
  <c r="N24" i="16"/>
  <c r="N24" i="20" s="1"/>
  <c r="C25" i="16"/>
  <c r="D25" i="16"/>
  <c r="D25" i="20" s="1"/>
  <c r="E25" i="16"/>
  <c r="E25" i="20" s="1"/>
  <c r="F25" i="16"/>
  <c r="F25" i="20" s="1"/>
  <c r="G25" i="16"/>
  <c r="G25" i="20" s="1"/>
  <c r="H25" i="16"/>
  <c r="H25" i="20" s="1"/>
  <c r="I25" i="16"/>
  <c r="I25" i="20" s="1"/>
  <c r="J25" i="16"/>
  <c r="J25" i="20" s="1"/>
  <c r="K25" i="16"/>
  <c r="K25" i="20" s="1"/>
  <c r="L25" i="16"/>
  <c r="L25" i="20" s="1"/>
  <c r="M25" i="16"/>
  <c r="M25" i="20" s="1"/>
  <c r="N25" i="16"/>
  <c r="N25" i="20" s="1"/>
  <c r="C26" i="16"/>
  <c r="D26" i="16"/>
  <c r="D26" i="20" s="1"/>
  <c r="E26" i="16"/>
  <c r="E26" i="20" s="1"/>
  <c r="F26" i="16"/>
  <c r="F26" i="20" s="1"/>
  <c r="G26" i="16"/>
  <c r="G26" i="20" s="1"/>
  <c r="H26" i="16"/>
  <c r="H26" i="20" s="1"/>
  <c r="I26" i="16"/>
  <c r="I26" i="20" s="1"/>
  <c r="J26" i="16"/>
  <c r="J26" i="20" s="1"/>
  <c r="K26" i="16"/>
  <c r="K26" i="20" s="1"/>
  <c r="L26" i="16"/>
  <c r="L26" i="20" s="1"/>
  <c r="M26" i="16"/>
  <c r="M26" i="20" s="1"/>
  <c r="N26" i="16"/>
  <c r="N26" i="20" s="1"/>
  <c r="C27" i="16"/>
  <c r="D27" i="16"/>
  <c r="D27" i="20" s="1"/>
  <c r="E27" i="16"/>
  <c r="E27" i="20" s="1"/>
  <c r="F27" i="16"/>
  <c r="F27" i="20" s="1"/>
  <c r="G27" i="16"/>
  <c r="G27" i="20" s="1"/>
  <c r="H27" i="16"/>
  <c r="H27" i="20" s="1"/>
  <c r="I27" i="16"/>
  <c r="I27" i="20" s="1"/>
  <c r="J27" i="16"/>
  <c r="J27" i="20" s="1"/>
  <c r="K27" i="16"/>
  <c r="K27" i="20" s="1"/>
  <c r="L27" i="16"/>
  <c r="L27" i="20" s="1"/>
  <c r="M27" i="16"/>
  <c r="M27" i="20" s="1"/>
  <c r="N27" i="16"/>
  <c r="N27" i="20" s="1"/>
  <c r="C28" i="16"/>
  <c r="D28" i="16"/>
  <c r="D28" i="20" s="1"/>
  <c r="E28" i="16"/>
  <c r="E28" i="20" s="1"/>
  <c r="F28" i="16"/>
  <c r="F28" i="20" s="1"/>
  <c r="G28" i="16"/>
  <c r="G28" i="20" s="1"/>
  <c r="H28" i="16"/>
  <c r="H28" i="20" s="1"/>
  <c r="I28" i="16"/>
  <c r="I28" i="20" s="1"/>
  <c r="J28" i="16"/>
  <c r="J28" i="20" s="1"/>
  <c r="K28" i="16"/>
  <c r="K28" i="20" s="1"/>
  <c r="L28" i="16"/>
  <c r="L28" i="20" s="1"/>
  <c r="M28" i="16"/>
  <c r="M28" i="20" s="1"/>
  <c r="N28" i="16"/>
  <c r="N28" i="20" s="1"/>
  <c r="C29" i="16"/>
  <c r="D29" i="16"/>
  <c r="E29" i="16"/>
  <c r="F29" i="16"/>
  <c r="G29" i="16"/>
  <c r="H29" i="16"/>
  <c r="I29" i="16"/>
  <c r="J29" i="16"/>
  <c r="K29" i="16"/>
  <c r="L29" i="16"/>
  <c r="M29" i="16"/>
  <c r="N29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N32" i="16"/>
  <c r="C30" i="16" s="1"/>
  <c r="C61" i="16"/>
  <c r="D61" i="16"/>
  <c r="E61" i="16"/>
  <c r="F61" i="16"/>
  <c r="G61" i="16"/>
  <c r="H61" i="16"/>
  <c r="I61" i="16"/>
  <c r="J61" i="16"/>
  <c r="K61" i="16"/>
  <c r="L61" i="16"/>
  <c r="M61" i="16"/>
  <c r="N61" i="16"/>
  <c r="C63" i="16"/>
  <c r="D63" i="16"/>
  <c r="D63" i="20" s="1"/>
  <c r="E63" i="16"/>
  <c r="E63" i="20" s="1"/>
  <c r="F63" i="16"/>
  <c r="F63" i="20" s="1"/>
  <c r="G63" i="16"/>
  <c r="G63" i="20" s="1"/>
  <c r="H63" i="16"/>
  <c r="H63" i="20" s="1"/>
  <c r="I63" i="16"/>
  <c r="I63" i="20" s="1"/>
  <c r="J63" i="16"/>
  <c r="J63" i="20" s="1"/>
  <c r="K63" i="16"/>
  <c r="K63" i="20" s="1"/>
  <c r="L63" i="16"/>
  <c r="L63" i="20" s="1"/>
  <c r="M63" i="16"/>
  <c r="M63" i="20" s="1"/>
  <c r="N63" i="16"/>
  <c r="N63" i="20" s="1"/>
  <c r="C64" i="16"/>
  <c r="D64" i="16"/>
  <c r="D64" i="20" s="1"/>
  <c r="E64" i="16"/>
  <c r="E64" i="20" s="1"/>
  <c r="F64" i="16"/>
  <c r="F64" i="20" s="1"/>
  <c r="G64" i="16"/>
  <c r="G64" i="20" s="1"/>
  <c r="H64" i="16"/>
  <c r="H64" i="20" s="1"/>
  <c r="I64" i="16"/>
  <c r="I64" i="20" s="1"/>
  <c r="J64" i="16"/>
  <c r="J64" i="20" s="1"/>
  <c r="K64" i="16"/>
  <c r="K64" i="20" s="1"/>
  <c r="L64" i="16"/>
  <c r="L64" i="20" s="1"/>
  <c r="M64" i="16"/>
  <c r="M64" i="20" s="1"/>
  <c r="N64" i="16"/>
  <c r="N64" i="20" s="1"/>
  <c r="C65" i="16"/>
  <c r="D65" i="16"/>
  <c r="D65" i="20" s="1"/>
  <c r="E65" i="16"/>
  <c r="E65" i="20" s="1"/>
  <c r="F65" i="16"/>
  <c r="F65" i="20" s="1"/>
  <c r="G65" i="16"/>
  <c r="G65" i="20" s="1"/>
  <c r="H65" i="16"/>
  <c r="H65" i="20" s="1"/>
  <c r="I65" i="16"/>
  <c r="I65" i="20" s="1"/>
  <c r="J65" i="16"/>
  <c r="J65" i="20" s="1"/>
  <c r="K65" i="16"/>
  <c r="K65" i="20" s="1"/>
  <c r="L65" i="16"/>
  <c r="L65" i="20" s="1"/>
  <c r="M65" i="16"/>
  <c r="M65" i="20" s="1"/>
  <c r="N65" i="16"/>
  <c r="N65" i="20" s="1"/>
  <c r="C66" i="16"/>
  <c r="D66" i="16"/>
  <c r="D66" i="20" s="1"/>
  <c r="E66" i="16"/>
  <c r="E66" i="20" s="1"/>
  <c r="F66" i="16"/>
  <c r="F66" i="20" s="1"/>
  <c r="G66" i="16"/>
  <c r="G66" i="20" s="1"/>
  <c r="H66" i="16"/>
  <c r="H66" i="20" s="1"/>
  <c r="I66" i="16"/>
  <c r="I66" i="20" s="1"/>
  <c r="J66" i="16"/>
  <c r="J66" i="20" s="1"/>
  <c r="K66" i="16"/>
  <c r="K66" i="20" s="1"/>
  <c r="L66" i="16"/>
  <c r="L66" i="20" s="1"/>
  <c r="M66" i="16"/>
  <c r="M66" i="20" s="1"/>
  <c r="N66" i="16"/>
  <c r="N66" i="20" s="1"/>
  <c r="C67" i="16"/>
  <c r="D67" i="16"/>
  <c r="D67" i="20" s="1"/>
  <c r="E67" i="16"/>
  <c r="E67" i="20" s="1"/>
  <c r="F67" i="16"/>
  <c r="F67" i="20" s="1"/>
  <c r="G67" i="16"/>
  <c r="G67" i="20" s="1"/>
  <c r="H67" i="16"/>
  <c r="H67" i="20" s="1"/>
  <c r="I67" i="16"/>
  <c r="I67" i="20" s="1"/>
  <c r="J67" i="16"/>
  <c r="J67" i="20" s="1"/>
  <c r="K67" i="16"/>
  <c r="K67" i="20" s="1"/>
  <c r="L67" i="16"/>
  <c r="L67" i="20" s="1"/>
  <c r="M67" i="16"/>
  <c r="M67" i="20" s="1"/>
  <c r="N67" i="16"/>
  <c r="N67" i="20" s="1"/>
  <c r="C68" i="16"/>
  <c r="D68" i="16"/>
  <c r="D68" i="20" s="1"/>
  <c r="E68" i="16"/>
  <c r="E68" i="20" s="1"/>
  <c r="F68" i="16"/>
  <c r="F68" i="20" s="1"/>
  <c r="G68" i="16"/>
  <c r="G68" i="20" s="1"/>
  <c r="H68" i="16"/>
  <c r="H68" i="20" s="1"/>
  <c r="I68" i="16"/>
  <c r="I68" i="20" s="1"/>
  <c r="J68" i="16"/>
  <c r="J68" i="20" s="1"/>
  <c r="K68" i="16"/>
  <c r="K68" i="20" s="1"/>
  <c r="L68" i="16"/>
  <c r="L68" i="20" s="1"/>
  <c r="M68" i="16"/>
  <c r="M68" i="20" s="1"/>
  <c r="N68" i="16"/>
  <c r="N68" i="20" s="1"/>
  <c r="C69" i="16"/>
  <c r="D69" i="16"/>
  <c r="D69" i="20" s="1"/>
  <c r="E69" i="16"/>
  <c r="E69" i="20" s="1"/>
  <c r="F69" i="16"/>
  <c r="F69" i="20" s="1"/>
  <c r="G69" i="16"/>
  <c r="G69" i="20" s="1"/>
  <c r="H69" i="16"/>
  <c r="H69" i="20" s="1"/>
  <c r="I69" i="16"/>
  <c r="I69" i="20" s="1"/>
  <c r="J69" i="16"/>
  <c r="J69" i="20" s="1"/>
  <c r="K69" i="16"/>
  <c r="K69" i="20" s="1"/>
  <c r="L69" i="16"/>
  <c r="L69" i="20" s="1"/>
  <c r="M69" i="16"/>
  <c r="M69" i="20" s="1"/>
  <c r="N69" i="16"/>
  <c r="N69" i="20" s="1"/>
  <c r="C70" i="16"/>
  <c r="D70" i="16"/>
  <c r="D70" i="20" s="1"/>
  <c r="E70" i="16"/>
  <c r="E70" i="20" s="1"/>
  <c r="F70" i="16"/>
  <c r="F70" i="20" s="1"/>
  <c r="G70" i="16"/>
  <c r="G70" i="20" s="1"/>
  <c r="H70" i="16"/>
  <c r="H70" i="20" s="1"/>
  <c r="I70" i="16"/>
  <c r="I70" i="20" s="1"/>
  <c r="J70" i="16"/>
  <c r="J70" i="20" s="1"/>
  <c r="K70" i="16"/>
  <c r="K70" i="20" s="1"/>
  <c r="L70" i="16"/>
  <c r="L70" i="20" s="1"/>
  <c r="M70" i="16"/>
  <c r="M70" i="20" s="1"/>
  <c r="N70" i="16"/>
  <c r="N70" i="20" s="1"/>
  <c r="C71" i="16"/>
  <c r="D71" i="16"/>
  <c r="D71" i="20" s="1"/>
  <c r="E71" i="16"/>
  <c r="E71" i="20" s="1"/>
  <c r="F71" i="16"/>
  <c r="F71" i="20" s="1"/>
  <c r="G71" i="16"/>
  <c r="G71" i="20" s="1"/>
  <c r="H71" i="16"/>
  <c r="H71" i="20" s="1"/>
  <c r="I71" i="16"/>
  <c r="I71" i="20" s="1"/>
  <c r="J71" i="16"/>
  <c r="J71" i="20" s="1"/>
  <c r="K71" i="16"/>
  <c r="K71" i="20" s="1"/>
  <c r="L71" i="16"/>
  <c r="L71" i="20" s="1"/>
  <c r="M71" i="16"/>
  <c r="M71" i="20" s="1"/>
  <c r="N71" i="16"/>
  <c r="N71" i="20" s="1"/>
  <c r="C72" i="16"/>
  <c r="D72" i="16"/>
  <c r="D72" i="20" s="1"/>
  <c r="E72" i="16"/>
  <c r="E72" i="20" s="1"/>
  <c r="F72" i="16"/>
  <c r="F72" i="20" s="1"/>
  <c r="G72" i="16"/>
  <c r="G72" i="20" s="1"/>
  <c r="H72" i="16"/>
  <c r="H72" i="20" s="1"/>
  <c r="I72" i="16"/>
  <c r="I72" i="20" s="1"/>
  <c r="J72" i="16"/>
  <c r="J72" i="20" s="1"/>
  <c r="K72" i="16"/>
  <c r="K72" i="20" s="1"/>
  <c r="L72" i="16"/>
  <c r="L72" i="20" s="1"/>
  <c r="M72" i="16"/>
  <c r="M72" i="20" s="1"/>
  <c r="N72" i="16"/>
  <c r="N72" i="20" s="1"/>
  <c r="C73" i="16"/>
  <c r="D73" i="16"/>
  <c r="D73" i="20" s="1"/>
  <c r="E73" i="16"/>
  <c r="E73" i="20" s="1"/>
  <c r="F73" i="16"/>
  <c r="F73" i="20" s="1"/>
  <c r="G73" i="16"/>
  <c r="G73" i="20" s="1"/>
  <c r="H73" i="16"/>
  <c r="H73" i="20" s="1"/>
  <c r="I73" i="16"/>
  <c r="I73" i="20" s="1"/>
  <c r="J73" i="16"/>
  <c r="J73" i="20" s="1"/>
  <c r="K73" i="16"/>
  <c r="K73" i="20" s="1"/>
  <c r="L73" i="16"/>
  <c r="L73" i="20" s="1"/>
  <c r="M73" i="16"/>
  <c r="M73" i="20" s="1"/>
  <c r="N73" i="16"/>
  <c r="N73" i="20" s="1"/>
  <c r="C74" i="16"/>
  <c r="D74" i="16"/>
  <c r="D74" i="20" s="1"/>
  <c r="E74" i="16"/>
  <c r="E74" i="20" s="1"/>
  <c r="F74" i="16"/>
  <c r="F74" i="20" s="1"/>
  <c r="G74" i="16"/>
  <c r="G74" i="20" s="1"/>
  <c r="H74" i="16"/>
  <c r="H74" i="20" s="1"/>
  <c r="I74" i="16"/>
  <c r="I74" i="20" s="1"/>
  <c r="J74" i="16"/>
  <c r="J74" i="20" s="1"/>
  <c r="K74" i="16"/>
  <c r="K74" i="20" s="1"/>
  <c r="L74" i="16"/>
  <c r="L74" i="20" s="1"/>
  <c r="M74" i="16"/>
  <c r="M74" i="20" s="1"/>
  <c r="N74" i="16"/>
  <c r="N74" i="20" s="1"/>
  <c r="C75" i="16"/>
  <c r="D75" i="16"/>
  <c r="D75" i="20" s="1"/>
  <c r="E75" i="16"/>
  <c r="E75" i="20" s="1"/>
  <c r="F75" i="16"/>
  <c r="F75" i="20" s="1"/>
  <c r="G75" i="16"/>
  <c r="G75" i="20" s="1"/>
  <c r="H75" i="16"/>
  <c r="H75" i="20" s="1"/>
  <c r="I75" i="16"/>
  <c r="I75" i="20" s="1"/>
  <c r="J75" i="16"/>
  <c r="J75" i="20" s="1"/>
  <c r="K75" i="16"/>
  <c r="K75" i="20" s="1"/>
  <c r="L75" i="16"/>
  <c r="L75" i="20" s="1"/>
  <c r="M75" i="16"/>
  <c r="M75" i="20" s="1"/>
  <c r="N75" i="16"/>
  <c r="N75" i="20" s="1"/>
  <c r="C76" i="16"/>
  <c r="D76" i="16"/>
  <c r="D76" i="20" s="1"/>
  <c r="E76" i="16"/>
  <c r="E76" i="20" s="1"/>
  <c r="F76" i="16"/>
  <c r="F76" i="20" s="1"/>
  <c r="G76" i="16"/>
  <c r="G76" i="20" s="1"/>
  <c r="H76" i="16"/>
  <c r="H76" i="20" s="1"/>
  <c r="I76" i="16"/>
  <c r="I76" i="20" s="1"/>
  <c r="J76" i="16"/>
  <c r="J76" i="20" s="1"/>
  <c r="K76" i="16"/>
  <c r="K76" i="20" s="1"/>
  <c r="L76" i="16"/>
  <c r="L76" i="20" s="1"/>
  <c r="M76" i="16"/>
  <c r="M76" i="20" s="1"/>
  <c r="N76" i="16"/>
  <c r="N76" i="20" s="1"/>
  <c r="C77" i="16"/>
  <c r="D77" i="16"/>
  <c r="D77" i="20" s="1"/>
  <c r="E77" i="16"/>
  <c r="E77" i="20" s="1"/>
  <c r="F77" i="16"/>
  <c r="F77" i="20" s="1"/>
  <c r="G77" i="16"/>
  <c r="G77" i="20" s="1"/>
  <c r="H77" i="16"/>
  <c r="H77" i="20" s="1"/>
  <c r="I77" i="16"/>
  <c r="I77" i="20" s="1"/>
  <c r="J77" i="16"/>
  <c r="J77" i="20" s="1"/>
  <c r="K77" i="16"/>
  <c r="K77" i="20" s="1"/>
  <c r="L77" i="16"/>
  <c r="L77" i="20" s="1"/>
  <c r="M77" i="16"/>
  <c r="M77" i="20" s="1"/>
  <c r="N77" i="16"/>
  <c r="N77" i="20" s="1"/>
  <c r="C78" i="16"/>
  <c r="D78" i="16"/>
  <c r="D78" i="20" s="1"/>
  <c r="E78" i="16"/>
  <c r="E78" i="20" s="1"/>
  <c r="F78" i="16"/>
  <c r="F78" i="20" s="1"/>
  <c r="G78" i="16"/>
  <c r="G78" i="20" s="1"/>
  <c r="H78" i="16"/>
  <c r="H78" i="20" s="1"/>
  <c r="I78" i="16"/>
  <c r="I78" i="20" s="1"/>
  <c r="J78" i="16"/>
  <c r="J78" i="20" s="1"/>
  <c r="K78" i="16"/>
  <c r="K78" i="20" s="1"/>
  <c r="L78" i="16"/>
  <c r="L78" i="20" s="1"/>
  <c r="M78" i="16"/>
  <c r="M78" i="20" s="1"/>
  <c r="N78" i="16"/>
  <c r="N78" i="20" s="1"/>
  <c r="C79" i="16"/>
  <c r="D79" i="16"/>
  <c r="D79" i="20" s="1"/>
  <c r="E79" i="16"/>
  <c r="E79" i="20" s="1"/>
  <c r="F79" i="16"/>
  <c r="F79" i="20" s="1"/>
  <c r="G79" i="16"/>
  <c r="G79" i="20" s="1"/>
  <c r="H79" i="16"/>
  <c r="H79" i="20" s="1"/>
  <c r="I79" i="16"/>
  <c r="I79" i="20" s="1"/>
  <c r="J79" i="16"/>
  <c r="J79" i="20" s="1"/>
  <c r="K79" i="16"/>
  <c r="K79" i="20" s="1"/>
  <c r="L79" i="16"/>
  <c r="L79" i="20" s="1"/>
  <c r="M79" i="16"/>
  <c r="M79" i="20" s="1"/>
  <c r="N79" i="16"/>
  <c r="N79" i="20" s="1"/>
  <c r="C80" i="16"/>
  <c r="D80" i="16"/>
  <c r="D80" i="20" s="1"/>
  <c r="E80" i="16"/>
  <c r="E80" i="20" s="1"/>
  <c r="F80" i="16"/>
  <c r="F80" i="20" s="1"/>
  <c r="G80" i="16"/>
  <c r="G80" i="20" s="1"/>
  <c r="H80" i="16"/>
  <c r="H80" i="20" s="1"/>
  <c r="I80" i="16"/>
  <c r="I80" i="20" s="1"/>
  <c r="J80" i="16"/>
  <c r="J80" i="20" s="1"/>
  <c r="K80" i="16"/>
  <c r="K80" i="20" s="1"/>
  <c r="L80" i="16"/>
  <c r="L80" i="20" s="1"/>
  <c r="M80" i="16"/>
  <c r="M80" i="20" s="1"/>
  <c r="N80" i="16"/>
  <c r="N80" i="20" s="1"/>
  <c r="C81" i="16"/>
  <c r="D81" i="16"/>
  <c r="D81" i="20" s="1"/>
  <c r="E81" i="16"/>
  <c r="E81" i="20" s="1"/>
  <c r="F81" i="16"/>
  <c r="F81" i="20" s="1"/>
  <c r="G81" i="16"/>
  <c r="G81" i="20" s="1"/>
  <c r="H81" i="16"/>
  <c r="H81" i="20" s="1"/>
  <c r="I81" i="16"/>
  <c r="I81" i="20" s="1"/>
  <c r="J81" i="16"/>
  <c r="J81" i="20" s="1"/>
  <c r="K81" i="16"/>
  <c r="K81" i="20" s="1"/>
  <c r="L81" i="16"/>
  <c r="L81" i="20" s="1"/>
  <c r="M81" i="16"/>
  <c r="M81" i="20" s="1"/>
  <c r="N81" i="16"/>
  <c r="N81" i="20" s="1"/>
  <c r="C82" i="16"/>
  <c r="D82" i="16"/>
  <c r="D82" i="20" s="1"/>
  <c r="E82" i="16"/>
  <c r="E82" i="20" s="1"/>
  <c r="F82" i="16"/>
  <c r="F82" i="20" s="1"/>
  <c r="G82" i="16"/>
  <c r="G82" i="20" s="1"/>
  <c r="H82" i="16"/>
  <c r="H82" i="20" s="1"/>
  <c r="I82" i="16"/>
  <c r="I82" i="20" s="1"/>
  <c r="J82" i="16"/>
  <c r="J82" i="20" s="1"/>
  <c r="K82" i="16"/>
  <c r="K82" i="20" s="1"/>
  <c r="L82" i="16"/>
  <c r="L82" i="20" s="1"/>
  <c r="M82" i="16"/>
  <c r="M82" i="20" s="1"/>
  <c r="N82" i="16"/>
  <c r="N82" i="20" s="1"/>
  <c r="C83" i="16"/>
  <c r="D83" i="16"/>
  <c r="D83" i="20" s="1"/>
  <c r="E83" i="16"/>
  <c r="E83" i="20" s="1"/>
  <c r="F83" i="16"/>
  <c r="F83" i="20" s="1"/>
  <c r="G83" i="16"/>
  <c r="G83" i="20" s="1"/>
  <c r="H83" i="16"/>
  <c r="H83" i="20" s="1"/>
  <c r="I83" i="16"/>
  <c r="I83" i="20" s="1"/>
  <c r="J83" i="16"/>
  <c r="J83" i="20" s="1"/>
  <c r="K83" i="16"/>
  <c r="K83" i="20" s="1"/>
  <c r="L83" i="16"/>
  <c r="L83" i="20" s="1"/>
  <c r="M83" i="16"/>
  <c r="M83" i="20" s="1"/>
  <c r="N83" i="16"/>
  <c r="N83" i="20" s="1"/>
  <c r="C84" i="16"/>
  <c r="D84" i="16"/>
  <c r="D84" i="20" s="1"/>
  <c r="E84" i="16"/>
  <c r="E84" i="20" s="1"/>
  <c r="F84" i="16"/>
  <c r="F84" i="20" s="1"/>
  <c r="G84" i="16"/>
  <c r="G84" i="20" s="1"/>
  <c r="H84" i="16"/>
  <c r="H84" i="20" s="1"/>
  <c r="I84" i="16"/>
  <c r="I84" i="20" s="1"/>
  <c r="J84" i="16"/>
  <c r="J84" i="20" s="1"/>
  <c r="K84" i="16"/>
  <c r="K84" i="20" s="1"/>
  <c r="L84" i="16"/>
  <c r="L84" i="20" s="1"/>
  <c r="M84" i="16"/>
  <c r="M84" i="20" s="1"/>
  <c r="N84" i="16"/>
  <c r="N84" i="20" s="1"/>
  <c r="C85" i="16"/>
  <c r="D85" i="16"/>
  <c r="D85" i="20" s="1"/>
  <c r="E85" i="16"/>
  <c r="E85" i="20" s="1"/>
  <c r="F85" i="16"/>
  <c r="F85" i="20" s="1"/>
  <c r="G85" i="16"/>
  <c r="G85" i="20" s="1"/>
  <c r="H85" i="16"/>
  <c r="H85" i="20" s="1"/>
  <c r="I85" i="16"/>
  <c r="I85" i="20" s="1"/>
  <c r="J85" i="16"/>
  <c r="J85" i="20" s="1"/>
  <c r="K85" i="16"/>
  <c r="K85" i="20" s="1"/>
  <c r="L85" i="16"/>
  <c r="L85" i="20" s="1"/>
  <c r="M85" i="16"/>
  <c r="M85" i="20" s="1"/>
  <c r="N85" i="16"/>
  <c r="N85" i="20" s="1"/>
  <c r="C86" i="16"/>
  <c r="D86" i="16"/>
  <c r="D86" i="20" s="1"/>
  <c r="E86" i="16"/>
  <c r="E86" i="20" s="1"/>
  <c r="F86" i="16"/>
  <c r="F86" i="20" s="1"/>
  <c r="G86" i="16"/>
  <c r="G86" i="20" s="1"/>
  <c r="H86" i="16"/>
  <c r="H86" i="20" s="1"/>
  <c r="I86" i="16"/>
  <c r="I86" i="20" s="1"/>
  <c r="J86" i="16"/>
  <c r="J86" i="20" s="1"/>
  <c r="K86" i="16"/>
  <c r="K86" i="20" s="1"/>
  <c r="L86" i="16"/>
  <c r="L86" i="20" s="1"/>
  <c r="M86" i="16"/>
  <c r="M86" i="20" s="1"/>
  <c r="N86" i="16"/>
  <c r="N86" i="20" s="1"/>
  <c r="C87" i="16"/>
  <c r="D87" i="16"/>
  <c r="E87" i="16"/>
  <c r="F87" i="16"/>
  <c r="G87" i="16"/>
  <c r="H87" i="16"/>
  <c r="I87" i="16"/>
  <c r="J87" i="16"/>
  <c r="K87" i="16"/>
  <c r="L87" i="16"/>
  <c r="M87" i="16"/>
  <c r="N87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G114" i="16"/>
  <c r="B116" i="16" s="1"/>
  <c r="C116" i="16"/>
  <c r="D116" i="16"/>
  <c r="E116" i="16"/>
  <c r="F116" i="16"/>
  <c r="G116" i="16"/>
  <c r="H116" i="16"/>
  <c r="I116" i="16"/>
  <c r="J116" i="16"/>
  <c r="K116" i="16"/>
  <c r="L116" i="16"/>
  <c r="M116" i="16"/>
  <c r="N116" i="16"/>
  <c r="C118" i="16"/>
  <c r="D118" i="16"/>
  <c r="D118" i="20" s="1"/>
  <c r="E118" i="16"/>
  <c r="E118" i="20" s="1"/>
  <c r="F118" i="16"/>
  <c r="F118" i="20" s="1"/>
  <c r="G118" i="16"/>
  <c r="G118" i="20" s="1"/>
  <c r="H118" i="16"/>
  <c r="H118" i="20" s="1"/>
  <c r="I118" i="16"/>
  <c r="I118" i="20" s="1"/>
  <c r="J118" i="16"/>
  <c r="J118" i="20" s="1"/>
  <c r="K118" i="16"/>
  <c r="K118" i="20" s="1"/>
  <c r="L118" i="16"/>
  <c r="L118" i="20" s="1"/>
  <c r="M118" i="16"/>
  <c r="M118" i="20" s="1"/>
  <c r="N118" i="16"/>
  <c r="N118" i="20" s="1"/>
  <c r="C119" i="16"/>
  <c r="D119" i="16"/>
  <c r="D119" i="20" s="1"/>
  <c r="E119" i="16"/>
  <c r="E119" i="20" s="1"/>
  <c r="F119" i="16"/>
  <c r="F119" i="20" s="1"/>
  <c r="G119" i="16"/>
  <c r="G119" i="20" s="1"/>
  <c r="H119" i="16"/>
  <c r="H119" i="20" s="1"/>
  <c r="I119" i="16"/>
  <c r="I119" i="20" s="1"/>
  <c r="J119" i="16"/>
  <c r="J119" i="20" s="1"/>
  <c r="K119" i="16"/>
  <c r="K119" i="20" s="1"/>
  <c r="L119" i="16"/>
  <c r="L119" i="20" s="1"/>
  <c r="M119" i="16"/>
  <c r="M119" i="20" s="1"/>
  <c r="N119" i="16"/>
  <c r="N119" i="20" s="1"/>
  <c r="C120" i="16"/>
  <c r="D120" i="16"/>
  <c r="D120" i="20" s="1"/>
  <c r="E120" i="16"/>
  <c r="E120" i="20" s="1"/>
  <c r="F120" i="16"/>
  <c r="F120" i="20" s="1"/>
  <c r="G120" i="16"/>
  <c r="G120" i="20" s="1"/>
  <c r="H120" i="16"/>
  <c r="H120" i="20" s="1"/>
  <c r="I120" i="16"/>
  <c r="I120" i="20" s="1"/>
  <c r="J120" i="16"/>
  <c r="J120" i="20" s="1"/>
  <c r="K120" i="16"/>
  <c r="K120" i="20" s="1"/>
  <c r="L120" i="16"/>
  <c r="L120" i="20" s="1"/>
  <c r="M120" i="16"/>
  <c r="M120" i="20" s="1"/>
  <c r="N120" i="16"/>
  <c r="N120" i="20" s="1"/>
  <c r="C121" i="16"/>
  <c r="D121" i="16"/>
  <c r="D121" i="20" s="1"/>
  <c r="E121" i="16"/>
  <c r="E121" i="20" s="1"/>
  <c r="F121" i="16"/>
  <c r="F121" i="20" s="1"/>
  <c r="G121" i="16"/>
  <c r="G121" i="20" s="1"/>
  <c r="H121" i="16"/>
  <c r="H121" i="20" s="1"/>
  <c r="I121" i="16"/>
  <c r="I121" i="20" s="1"/>
  <c r="J121" i="16"/>
  <c r="J121" i="20" s="1"/>
  <c r="K121" i="16"/>
  <c r="K121" i="20" s="1"/>
  <c r="L121" i="16"/>
  <c r="L121" i="20" s="1"/>
  <c r="M121" i="16"/>
  <c r="M121" i="20" s="1"/>
  <c r="N121" i="16"/>
  <c r="N121" i="20" s="1"/>
  <c r="C122" i="16"/>
  <c r="D122" i="16"/>
  <c r="D122" i="20" s="1"/>
  <c r="E122" i="16"/>
  <c r="E122" i="20" s="1"/>
  <c r="F122" i="16"/>
  <c r="F122" i="20" s="1"/>
  <c r="G122" i="16"/>
  <c r="G122" i="20" s="1"/>
  <c r="H122" i="16"/>
  <c r="H122" i="20" s="1"/>
  <c r="I122" i="16"/>
  <c r="I122" i="20" s="1"/>
  <c r="J122" i="16"/>
  <c r="J122" i="20" s="1"/>
  <c r="K122" i="16"/>
  <c r="K122" i="20" s="1"/>
  <c r="L122" i="16"/>
  <c r="L122" i="20" s="1"/>
  <c r="M122" i="16"/>
  <c r="M122" i="20" s="1"/>
  <c r="N122" i="16"/>
  <c r="N122" i="20" s="1"/>
  <c r="C123" i="16"/>
  <c r="D123" i="16"/>
  <c r="D123" i="20" s="1"/>
  <c r="E123" i="16"/>
  <c r="E123" i="20" s="1"/>
  <c r="F123" i="16"/>
  <c r="F123" i="20" s="1"/>
  <c r="G123" i="16"/>
  <c r="G123" i="20" s="1"/>
  <c r="H123" i="16"/>
  <c r="H123" i="20" s="1"/>
  <c r="I123" i="16"/>
  <c r="I123" i="20" s="1"/>
  <c r="J123" i="16"/>
  <c r="J123" i="20" s="1"/>
  <c r="K123" i="16"/>
  <c r="K123" i="20" s="1"/>
  <c r="L123" i="16"/>
  <c r="L123" i="20" s="1"/>
  <c r="M123" i="16"/>
  <c r="M123" i="20" s="1"/>
  <c r="N123" i="16"/>
  <c r="N123" i="20" s="1"/>
  <c r="C124" i="16"/>
  <c r="D124" i="16"/>
  <c r="D124" i="20" s="1"/>
  <c r="E124" i="16"/>
  <c r="E124" i="20" s="1"/>
  <c r="F124" i="16"/>
  <c r="F124" i="20" s="1"/>
  <c r="G124" i="16"/>
  <c r="G124" i="20" s="1"/>
  <c r="H124" i="16"/>
  <c r="H124" i="20" s="1"/>
  <c r="I124" i="16"/>
  <c r="I124" i="20" s="1"/>
  <c r="J124" i="16"/>
  <c r="J124" i="20" s="1"/>
  <c r="K124" i="16"/>
  <c r="K124" i="20" s="1"/>
  <c r="L124" i="16"/>
  <c r="L124" i="20" s="1"/>
  <c r="M124" i="16"/>
  <c r="M124" i="20" s="1"/>
  <c r="N124" i="16"/>
  <c r="N124" i="20" s="1"/>
  <c r="C125" i="16"/>
  <c r="D125" i="16"/>
  <c r="D125" i="20" s="1"/>
  <c r="E125" i="16"/>
  <c r="E125" i="20" s="1"/>
  <c r="F125" i="16"/>
  <c r="F125" i="20" s="1"/>
  <c r="G125" i="16"/>
  <c r="G125" i="20" s="1"/>
  <c r="H125" i="16"/>
  <c r="H125" i="20" s="1"/>
  <c r="I125" i="16"/>
  <c r="I125" i="20" s="1"/>
  <c r="J125" i="16"/>
  <c r="J125" i="20" s="1"/>
  <c r="K125" i="16"/>
  <c r="K125" i="20" s="1"/>
  <c r="L125" i="16"/>
  <c r="L125" i="20" s="1"/>
  <c r="M125" i="16"/>
  <c r="M125" i="20" s="1"/>
  <c r="N125" i="16"/>
  <c r="N125" i="20" s="1"/>
  <c r="C126" i="16"/>
  <c r="D126" i="16"/>
  <c r="D126" i="20" s="1"/>
  <c r="E126" i="16"/>
  <c r="E126" i="20" s="1"/>
  <c r="F126" i="16"/>
  <c r="F126" i="20" s="1"/>
  <c r="G126" i="16"/>
  <c r="G126" i="20" s="1"/>
  <c r="H126" i="16"/>
  <c r="H126" i="20" s="1"/>
  <c r="I126" i="16"/>
  <c r="I126" i="20" s="1"/>
  <c r="J126" i="16"/>
  <c r="J126" i="20" s="1"/>
  <c r="K126" i="16"/>
  <c r="K126" i="20" s="1"/>
  <c r="L126" i="16"/>
  <c r="L126" i="20" s="1"/>
  <c r="M126" i="16"/>
  <c r="M126" i="20" s="1"/>
  <c r="N126" i="16"/>
  <c r="N126" i="20" s="1"/>
  <c r="C127" i="16"/>
  <c r="D127" i="16"/>
  <c r="D127" i="20" s="1"/>
  <c r="E127" i="16"/>
  <c r="E127" i="20" s="1"/>
  <c r="F127" i="16"/>
  <c r="F127" i="20" s="1"/>
  <c r="G127" i="16"/>
  <c r="G127" i="20" s="1"/>
  <c r="H127" i="16"/>
  <c r="H127" i="20" s="1"/>
  <c r="I127" i="16"/>
  <c r="I127" i="20" s="1"/>
  <c r="J127" i="16"/>
  <c r="J127" i="20" s="1"/>
  <c r="K127" i="16"/>
  <c r="K127" i="20" s="1"/>
  <c r="L127" i="16"/>
  <c r="L127" i="20" s="1"/>
  <c r="M127" i="16"/>
  <c r="M127" i="20" s="1"/>
  <c r="N127" i="16"/>
  <c r="N127" i="20" s="1"/>
  <c r="C128" i="16"/>
  <c r="D128" i="16"/>
  <c r="D128" i="20" s="1"/>
  <c r="E128" i="16"/>
  <c r="E128" i="20" s="1"/>
  <c r="F128" i="16"/>
  <c r="F128" i="20" s="1"/>
  <c r="G128" i="16"/>
  <c r="G128" i="20" s="1"/>
  <c r="H128" i="16"/>
  <c r="H128" i="20" s="1"/>
  <c r="I128" i="16"/>
  <c r="I128" i="20" s="1"/>
  <c r="J128" i="16"/>
  <c r="J128" i="20" s="1"/>
  <c r="K128" i="16"/>
  <c r="K128" i="20" s="1"/>
  <c r="L128" i="16"/>
  <c r="L128" i="20" s="1"/>
  <c r="M128" i="16"/>
  <c r="M128" i="20" s="1"/>
  <c r="N128" i="16"/>
  <c r="N128" i="20" s="1"/>
  <c r="C129" i="16"/>
  <c r="D129" i="16"/>
  <c r="D129" i="20" s="1"/>
  <c r="E129" i="16"/>
  <c r="E129" i="20" s="1"/>
  <c r="F129" i="16"/>
  <c r="F129" i="20" s="1"/>
  <c r="G129" i="16"/>
  <c r="G129" i="20" s="1"/>
  <c r="H129" i="16"/>
  <c r="H129" i="20" s="1"/>
  <c r="I129" i="16"/>
  <c r="I129" i="20" s="1"/>
  <c r="J129" i="16"/>
  <c r="J129" i="20" s="1"/>
  <c r="K129" i="16"/>
  <c r="K129" i="20" s="1"/>
  <c r="L129" i="16"/>
  <c r="L129" i="20" s="1"/>
  <c r="M129" i="16"/>
  <c r="M129" i="20" s="1"/>
  <c r="N129" i="16"/>
  <c r="N129" i="20" s="1"/>
  <c r="C130" i="16"/>
  <c r="D130" i="16"/>
  <c r="D130" i="20" s="1"/>
  <c r="E130" i="16"/>
  <c r="E130" i="20" s="1"/>
  <c r="F130" i="16"/>
  <c r="F130" i="20" s="1"/>
  <c r="G130" i="16"/>
  <c r="G130" i="20" s="1"/>
  <c r="H130" i="16"/>
  <c r="H130" i="20" s="1"/>
  <c r="I130" i="16"/>
  <c r="I130" i="20" s="1"/>
  <c r="J130" i="16"/>
  <c r="J130" i="20" s="1"/>
  <c r="K130" i="16"/>
  <c r="K130" i="20" s="1"/>
  <c r="L130" i="16"/>
  <c r="L130" i="20" s="1"/>
  <c r="M130" i="16"/>
  <c r="M130" i="20" s="1"/>
  <c r="N130" i="16"/>
  <c r="N130" i="20" s="1"/>
  <c r="C131" i="16"/>
  <c r="D131" i="16"/>
  <c r="D131" i="20" s="1"/>
  <c r="E131" i="16"/>
  <c r="E131" i="20" s="1"/>
  <c r="F131" i="16"/>
  <c r="F131" i="20" s="1"/>
  <c r="G131" i="16"/>
  <c r="G131" i="20" s="1"/>
  <c r="H131" i="16"/>
  <c r="H131" i="20" s="1"/>
  <c r="I131" i="16"/>
  <c r="I131" i="20" s="1"/>
  <c r="J131" i="16"/>
  <c r="J131" i="20" s="1"/>
  <c r="K131" i="16"/>
  <c r="K131" i="20" s="1"/>
  <c r="L131" i="16"/>
  <c r="L131" i="20" s="1"/>
  <c r="M131" i="16"/>
  <c r="M131" i="20" s="1"/>
  <c r="N131" i="16"/>
  <c r="N131" i="20" s="1"/>
  <c r="C132" i="16"/>
  <c r="D132" i="16"/>
  <c r="D132" i="20" s="1"/>
  <c r="E132" i="16"/>
  <c r="E132" i="20" s="1"/>
  <c r="F132" i="16"/>
  <c r="F132" i="20" s="1"/>
  <c r="G132" i="16"/>
  <c r="G132" i="20" s="1"/>
  <c r="H132" i="16"/>
  <c r="H132" i="20" s="1"/>
  <c r="I132" i="16"/>
  <c r="I132" i="20" s="1"/>
  <c r="J132" i="16"/>
  <c r="J132" i="20" s="1"/>
  <c r="K132" i="16"/>
  <c r="K132" i="20" s="1"/>
  <c r="L132" i="16"/>
  <c r="L132" i="20" s="1"/>
  <c r="M132" i="16"/>
  <c r="M132" i="20" s="1"/>
  <c r="N132" i="16"/>
  <c r="N132" i="20" s="1"/>
  <c r="C133" i="16"/>
  <c r="D133" i="16"/>
  <c r="D133" i="20" s="1"/>
  <c r="E133" i="16"/>
  <c r="E133" i="20" s="1"/>
  <c r="F133" i="16"/>
  <c r="F133" i="20" s="1"/>
  <c r="G133" i="16"/>
  <c r="G133" i="20" s="1"/>
  <c r="H133" i="16"/>
  <c r="H133" i="20" s="1"/>
  <c r="I133" i="16"/>
  <c r="I133" i="20" s="1"/>
  <c r="J133" i="16"/>
  <c r="J133" i="20" s="1"/>
  <c r="K133" i="16"/>
  <c r="K133" i="20" s="1"/>
  <c r="L133" i="16"/>
  <c r="L133" i="20" s="1"/>
  <c r="M133" i="16"/>
  <c r="M133" i="20" s="1"/>
  <c r="N133" i="16"/>
  <c r="N133" i="20" s="1"/>
  <c r="C134" i="16"/>
  <c r="D134" i="16"/>
  <c r="D134" i="20" s="1"/>
  <c r="E134" i="16"/>
  <c r="E134" i="20" s="1"/>
  <c r="F134" i="16"/>
  <c r="F134" i="20" s="1"/>
  <c r="G134" i="16"/>
  <c r="G134" i="20" s="1"/>
  <c r="H134" i="16"/>
  <c r="H134" i="20" s="1"/>
  <c r="I134" i="16"/>
  <c r="I134" i="20" s="1"/>
  <c r="J134" i="16"/>
  <c r="J134" i="20" s="1"/>
  <c r="K134" i="16"/>
  <c r="K134" i="20" s="1"/>
  <c r="L134" i="16"/>
  <c r="L134" i="20" s="1"/>
  <c r="M134" i="16"/>
  <c r="M134" i="20" s="1"/>
  <c r="N134" i="16"/>
  <c r="N134" i="20" s="1"/>
  <c r="C135" i="16"/>
  <c r="D135" i="16"/>
  <c r="D135" i="20" s="1"/>
  <c r="E135" i="16"/>
  <c r="E135" i="20" s="1"/>
  <c r="F135" i="16"/>
  <c r="F135" i="20" s="1"/>
  <c r="G135" i="16"/>
  <c r="G135" i="20" s="1"/>
  <c r="H135" i="16"/>
  <c r="H135" i="20" s="1"/>
  <c r="I135" i="16"/>
  <c r="I135" i="20" s="1"/>
  <c r="J135" i="16"/>
  <c r="J135" i="20" s="1"/>
  <c r="K135" i="16"/>
  <c r="K135" i="20" s="1"/>
  <c r="L135" i="16"/>
  <c r="L135" i="20" s="1"/>
  <c r="M135" i="16"/>
  <c r="M135" i="20" s="1"/>
  <c r="N135" i="16"/>
  <c r="N135" i="20" s="1"/>
  <c r="C136" i="16"/>
  <c r="D136" i="16"/>
  <c r="D136" i="20" s="1"/>
  <c r="E136" i="16"/>
  <c r="E136" i="20" s="1"/>
  <c r="F136" i="16"/>
  <c r="F136" i="20" s="1"/>
  <c r="G136" i="16"/>
  <c r="G136" i="20" s="1"/>
  <c r="H136" i="16"/>
  <c r="H136" i="20" s="1"/>
  <c r="I136" i="16"/>
  <c r="I136" i="20" s="1"/>
  <c r="J136" i="16"/>
  <c r="J136" i="20" s="1"/>
  <c r="K136" i="16"/>
  <c r="K136" i="20" s="1"/>
  <c r="L136" i="16"/>
  <c r="L136" i="20" s="1"/>
  <c r="M136" i="16"/>
  <c r="M136" i="20" s="1"/>
  <c r="N136" i="16"/>
  <c r="N136" i="20" s="1"/>
  <c r="C137" i="16"/>
  <c r="D137" i="16"/>
  <c r="D137" i="20" s="1"/>
  <c r="E137" i="16"/>
  <c r="E137" i="20" s="1"/>
  <c r="F137" i="16"/>
  <c r="F137" i="20" s="1"/>
  <c r="G137" i="16"/>
  <c r="G137" i="20" s="1"/>
  <c r="H137" i="16"/>
  <c r="H137" i="20" s="1"/>
  <c r="I137" i="16"/>
  <c r="I137" i="20" s="1"/>
  <c r="J137" i="16"/>
  <c r="J137" i="20" s="1"/>
  <c r="K137" i="16"/>
  <c r="K137" i="20" s="1"/>
  <c r="L137" i="16"/>
  <c r="L137" i="20" s="1"/>
  <c r="M137" i="16"/>
  <c r="M137" i="20" s="1"/>
  <c r="N137" i="16"/>
  <c r="N137" i="20" s="1"/>
  <c r="C138" i="16"/>
  <c r="D138" i="16"/>
  <c r="D138" i="20" s="1"/>
  <c r="E138" i="16"/>
  <c r="E138" i="20" s="1"/>
  <c r="F138" i="16"/>
  <c r="F138" i="20" s="1"/>
  <c r="G138" i="16"/>
  <c r="G138" i="20" s="1"/>
  <c r="H138" i="16"/>
  <c r="H138" i="20" s="1"/>
  <c r="I138" i="16"/>
  <c r="I138" i="20" s="1"/>
  <c r="J138" i="16"/>
  <c r="J138" i="20" s="1"/>
  <c r="K138" i="16"/>
  <c r="K138" i="20" s="1"/>
  <c r="L138" i="16"/>
  <c r="L138" i="20" s="1"/>
  <c r="M138" i="16"/>
  <c r="M138" i="20" s="1"/>
  <c r="N138" i="16"/>
  <c r="N138" i="20" s="1"/>
  <c r="C139" i="16"/>
  <c r="D139" i="16"/>
  <c r="D139" i="20" s="1"/>
  <c r="E139" i="16"/>
  <c r="E139" i="20" s="1"/>
  <c r="F139" i="16"/>
  <c r="F139" i="20" s="1"/>
  <c r="G139" i="16"/>
  <c r="G139" i="20" s="1"/>
  <c r="H139" i="16"/>
  <c r="H139" i="20" s="1"/>
  <c r="I139" i="16"/>
  <c r="I139" i="20" s="1"/>
  <c r="J139" i="16"/>
  <c r="J139" i="20" s="1"/>
  <c r="K139" i="16"/>
  <c r="K139" i="20" s="1"/>
  <c r="L139" i="16"/>
  <c r="L139" i="20" s="1"/>
  <c r="M139" i="16"/>
  <c r="M139" i="20" s="1"/>
  <c r="N139" i="16"/>
  <c r="N139" i="20" s="1"/>
  <c r="C140" i="16"/>
  <c r="D140" i="16"/>
  <c r="D140" i="20" s="1"/>
  <c r="E140" i="16"/>
  <c r="E140" i="20" s="1"/>
  <c r="F140" i="16"/>
  <c r="F140" i="20" s="1"/>
  <c r="G140" i="16"/>
  <c r="G140" i="20" s="1"/>
  <c r="H140" i="16"/>
  <c r="H140" i="20" s="1"/>
  <c r="I140" i="16"/>
  <c r="I140" i="20" s="1"/>
  <c r="J140" i="16"/>
  <c r="J140" i="20" s="1"/>
  <c r="K140" i="16"/>
  <c r="K140" i="20" s="1"/>
  <c r="L140" i="16"/>
  <c r="L140" i="20" s="1"/>
  <c r="M140" i="16"/>
  <c r="M140" i="20" s="1"/>
  <c r="N140" i="16"/>
  <c r="N140" i="20" s="1"/>
  <c r="C141" i="16"/>
  <c r="D141" i="16"/>
  <c r="D141" i="20" s="1"/>
  <c r="E141" i="16"/>
  <c r="E141" i="20" s="1"/>
  <c r="F141" i="16"/>
  <c r="F141" i="20" s="1"/>
  <c r="G141" i="16"/>
  <c r="G141" i="20" s="1"/>
  <c r="H141" i="16"/>
  <c r="H141" i="20" s="1"/>
  <c r="I141" i="16"/>
  <c r="I141" i="20" s="1"/>
  <c r="J141" i="16"/>
  <c r="J141" i="20" s="1"/>
  <c r="K141" i="16"/>
  <c r="K141" i="20" s="1"/>
  <c r="L141" i="16"/>
  <c r="L141" i="20" s="1"/>
  <c r="M141" i="16"/>
  <c r="M141" i="20" s="1"/>
  <c r="N141" i="16"/>
  <c r="N141" i="20" s="1"/>
  <c r="C142" i="16"/>
  <c r="D142" i="16"/>
  <c r="E142" i="16"/>
  <c r="F142" i="16"/>
  <c r="G142" i="16"/>
  <c r="H142" i="16"/>
  <c r="I142" i="16"/>
  <c r="J142" i="16"/>
  <c r="K142" i="16"/>
  <c r="L142" i="16"/>
  <c r="M142" i="16"/>
  <c r="N142" i="16"/>
  <c r="C144" i="16"/>
  <c r="D144" i="16"/>
  <c r="E144" i="16"/>
  <c r="F144" i="16"/>
  <c r="G144" i="16"/>
  <c r="H144" i="16"/>
  <c r="I144" i="16"/>
  <c r="J144" i="16"/>
  <c r="K144" i="16"/>
  <c r="L144" i="16"/>
  <c r="M144" i="16"/>
  <c r="N144" i="16"/>
  <c r="G172" i="16"/>
  <c r="B174" i="16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C176" i="16"/>
  <c r="D176" i="16"/>
  <c r="D176" i="20" s="1"/>
  <c r="E176" i="16"/>
  <c r="E176" i="20" s="1"/>
  <c r="F176" i="16"/>
  <c r="F176" i="20" s="1"/>
  <c r="G176" i="16"/>
  <c r="G176" i="20" s="1"/>
  <c r="H176" i="16"/>
  <c r="H176" i="20" s="1"/>
  <c r="I176" i="16"/>
  <c r="I176" i="20" s="1"/>
  <c r="J176" i="16"/>
  <c r="J176" i="20" s="1"/>
  <c r="K176" i="16"/>
  <c r="K176" i="20" s="1"/>
  <c r="L176" i="16"/>
  <c r="L176" i="20" s="1"/>
  <c r="M176" i="16"/>
  <c r="M176" i="20" s="1"/>
  <c r="N176" i="16"/>
  <c r="N176" i="20" s="1"/>
  <c r="C177" i="16"/>
  <c r="D177" i="16"/>
  <c r="D177" i="20" s="1"/>
  <c r="E177" i="16"/>
  <c r="E177" i="20" s="1"/>
  <c r="F177" i="16"/>
  <c r="F177" i="20" s="1"/>
  <c r="G177" i="16"/>
  <c r="G177" i="20" s="1"/>
  <c r="H177" i="16"/>
  <c r="H177" i="20" s="1"/>
  <c r="I177" i="16"/>
  <c r="I177" i="20" s="1"/>
  <c r="J177" i="16"/>
  <c r="J177" i="20" s="1"/>
  <c r="K177" i="16"/>
  <c r="K177" i="20" s="1"/>
  <c r="L177" i="16"/>
  <c r="L177" i="20" s="1"/>
  <c r="M177" i="16"/>
  <c r="M177" i="20" s="1"/>
  <c r="N177" i="16"/>
  <c r="N177" i="20" s="1"/>
  <c r="C178" i="16"/>
  <c r="D178" i="16"/>
  <c r="D178" i="20" s="1"/>
  <c r="E178" i="16"/>
  <c r="E178" i="20" s="1"/>
  <c r="F178" i="16"/>
  <c r="F178" i="20" s="1"/>
  <c r="G178" i="16"/>
  <c r="G178" i="20" s="1"/>
  <c r="H178" i="16"/>
  <c r="H178" i="20" s="1"/>
  <c r="I178" i="16"/>
  <c r="I178" i="20" s="1"/>
  <c r="J178" i="16"/>
  <c r="J178" i="20" s="1"/>
  <c r="K178" i="16"/>
  <c r="K178" i="20" s="1"/>
  <c r="L178" i="16"/>
  <c r="L178" i="20" s="1"/>
  <c r="M178" i="16"/>
  <c r="M178" i="20" s="1"/>
  <c r="N178" i="16"/>
  <c r="N178" i="20" s="1"/>
  <c r="C179" i="16"/>
  <c r="D179" i="16"/>
  <c r="D179" i="20" s="1"/>
  <c r="E179" i="16"/>
  <c r="E179" i="20" s="1"/>
  <c r="F179" i="16"/>
  <c r="F179" i="20" s="1"/>
  <c r="G179" i="16"/>
  <c r="G179" i="20" s="1"/>
  <c r="H179" i="16"/>
  <c r="H179" i="20" s="1"/>
  <c r="I179" i="16"/>
  <c r="I179" i="20" s="1"/>
  <c r="J179" i="16"/>
  <c r="J179" i="20" s="1"/>
  <c r="K179" i="16"/>
  <c r="K179" i="20" s="1"/>
  <c r="L179" i="16"/>
  <c r="L179" i="20" s="1"/>
  <c r="M179" i="16"/>
  <c r="M179" i="20" s="1"/>
  <c r="N179" i="16"/>
  <c r="N179" i="20" s="1"/>
  <c r="C180" i="16"/>
  <c r="D180" i="16"/>
  <c r="D180" i="20" s="1"/>
  <c r="E180" i="16"/>
  <c r="E180" i="20" s="1"/>
  <c r="F180" i="16"/>
  <c r="F180" i="20" s="1"/>
  <c r="G180" i="16"/>
  <c r="G180" i="20" s="1"/>
  <c r="H180" i="16"/>
  <c r="H180" i="20" s="1"/>
  <c r="I180" i="16"/>
  <c r="I180" i="20" s="1"/>
  <c r="J180" i="16"/>
  <c r="J180" i="20" s="1"/>
  <c r="K180" i="16"/>
  <c r="K180" i="20" s="1"/>
  <c r="L180" i="16"/>
  <c r="L180" i="20" s="1"/>
  <c r="M180" i="16"/>
  <c r="M180" i="20" s="1"/>
  <c r="N180" i="16"/>
  <c r="N180" i="20" s="1"/>
  <c r="C181" i="16"/>
  <c r="D181" i="16"/>
  <c r="D181" i="20" s="1"/>
  <c r="E181" i="16"/>
  <c r="E181" i="20" s="1"/>
  <c r="F181" i="16"/>
  <c r="F181" i="20" s="1"/>
  <c r="G181" i="16"/>
  <c r="G181" i="20" s="1"/>
  <c r="H181" i="16"/>
  <c r="H181" i="20" s="1"/>
  <c r="I181" i="16"/>
  <c r="I181" i="20" s="1"/>
  <c r="J181" i="16"/>
  <c r="J181" i="20" s="1"/>
  <c r="K181" i="16"/>
  <c r="K181" i="20" s="1"/>
  <c r="L181" i="16"/>
  <c r="L181" i="20" s="1"/>
  <c r="M181" i="16"/>
  <c r="M181" i="20" s="1"/>
  <c r="N181" i="16"/>
  <c r="N181" i="20" s="1"/>
  <c r="C182" i="16"/>
  <c r="D182" i="16"/>
  <c r="D182" i="20" s="1"/>
  <c r="E182" i="16"/>
  <c r="E182" i="20" s="1"/>
  <c r="F182" i="16"/>
  <c r="F182" i="20" s="1"/>
  <c r="G182" i="16"/>
  <c r="G182" i="20" s="1"/>
  <c r="H182" i="16"/>
  <c r="H182" i="20" s="1"/>
  <c r="I182" i="16"/>
  <c r="I182" i="20" s="1"/>
  <c r="J182" i="16"/>
  <c r="J182" i="20" s="1"/>
  <c r="K182" i="16"/>
  <c r="K182" i="20" s="1"/>
  <c r="L182" i="16"/>
  <c r="L182" i="20" s="1"/>
  <c r="M182" i="16"/>
  <c r="M182" i="20" s="1"/>
  <c r="N182" i="16"/>
  <c r="N182" i="20" s="1"/>
  <c r="C183" i="16"/>
  <c r="D183" i="16"/>
  <c r="D183" i="20" s="1"/>
  <c r="E183" i="16"/>
  <c r="E183" i="20" s="1"/>
  <c r="F183" i="16"/>
  <c r="F183" i="20" s="1"/>
  <c r="G183" i="16"/>
  <c r="G183" i="20" s="1"/>
  <c r="H183" i="16"/>
  <c r="H183" i="20" s="1"/>
  <c r="I183" i="16"/>
  <c r="I183" i="20" s="1"/>
  <c r="J183" i="16"/>
  <c r="J183" i="20" s="1"/>
  <c r="K183" i="16"/>
  <c r="K183" i="20" s="1"/>
  <c r="L183" i="16"/>
  <c r="L183" i="20" s="1"/>
  <c r="M183" i="16"/>
  <c r="M183" i="20" s="1"/>
  <c r="N183" i="16"/>
  <c r="N183" i="20" s="1"/>
  <c r="C184" i="16"/>
  <c r="D184" i="16"/>
  <c r="D184" i="20" s="1"/>
  <c r="E184" i="16"/>
  <c r="E184" i="20" s="1"/>
  <c r="F184" i="16"/>
  <c r="F184" i="20" s="1"/>
  <c r="G184" i="16"/>
  <c r="G184" i="20" s="1"/>
  <c r="H184" i="16"/>
  <c r="H184" i="20" s="1"/>
  <c r="I184" i="16"/>
  <c r="I184" i="20" s="1"/>
  <c r="J184" i="16"/>
  <c r="J184" i="20" s="1"/>
  <c r="K184" i="16"/>
  <c r="K184" i="20" s="1"/>
  <c r="L184" i="16"/>
  <c r="L184" i="20" s="1"/>
  <c r="M184" i="16"/>
  <c r="M184" i="20" s="1"/>
  <c r="N184" i="16"/>
  <c r="N184" i="20" s="1"/>
  <c r="C185" i="16"/>
  <c r="D185" i="16"/>
  <c r="D185" i="20" s="1"/>
  <c r="E185" i="16"/>
  <c r="E185" i="20" s="1"/>
  <c r="F185" i="16"/>
  <c r="F185" i="20" s="1"/>
  <c r="G185" i="16"/>
  <c r="G185" i="20" s="1"/>
  <c r="H185" i="16"/>
  <c r="H185" i="20" s="1"/>
  <c r="I185" i="16"/>
  <c r="I185" i="20" s="1"/>
  <c r="J185" i="16"/>
  <c r="J185" i="20" s="1"/>
  <c r="K185" i="16"/>
  <c r="K185" i="20" s="1"/>
  <c r="L185" i="16"/>
  <c r="L185" i="20" s="1"/>
  <c r="M185" i="16"/>
  <c r="M185" i="20" s="1"/>
  <c r="N185" i="16"/>
  <c r="N185" i="20" s="1"/>
  <c r="C186" i="16"/>
  <c r="D186" i="16"/>
  <c r="D186" i="20" s="1"/>
  <c r="E186" i="16"/>
  <c r="E186" i="20" s="1"/>
  <c r="F186" i="16"/>
  <c r="F186" i="20" s="1"/>
  <c r="G186" i="16"/>
  <c r="G186" i="20" s="1"/>
  <c r="H186" i="16"/>
  <c r="H186" i="20" s="1"/>
  <c r="I186" i="16"/>
  <c r="I186" i="20" s="1"/>
  <c r="J186" i="16"/>
  <c r="J186" i="20" s="1"/>
  <c r="K186" i="16"/>
  <c r="K186" i="20" s="1"/>
  <c r="L186" i="16"/>
  <c r="L186" i="20" s="1"/>
  <c r="M186" i="16"/>
  <c r="M186" i="20" s="1"/>
  <c r="N186" i="16"/>
  <c r="N186" i="20" s="1"/>
  <c r="C187" i="16"/>
  <c r="D187" i="16"/>
  <c r="D187" i="20" s="1"/>
  <c r="E187" i="16"/>
  <c r="E187" i="20" s="1"/>
  <c r="F187" i="16"/>
  <c r="F187" i="20" s="1"/>
  <c r="G187" i="16"/>
  <c r="G187" i="20" s="1"/>
  <c r="H187" i="16"/>
  <c r="H187" i="20" s="1"/>
  <c r="I187" i="16"/>
  <c r="I187" i="20" s="1"/>
  <c r="J187" i="16"/>
  <c r="J187" i="20" s="1"/>
  <c r="K187" i="16"/>
  <c r="K187" i="20" s="1"/>
  <c r="L187" i="16"/>
  <c r="L187" i="20" s="1"/>
  <c r="M187" i="16"/>
  <c r="M187" i="20" s="1"/>
  <c r="N187" i="16"/>
  <c r="N187" i="20" s="1"/>
  <c r="C188" i="16"/>
  <c r="D188" i="16"/>
  <c r="D188" i="20" s="1"/>
  <c r="E188" i="16"/>
  <c r="E188" i="20" s="1"/>
  <c r="F188" i="16"/>
  <c r="F188" i="20" s="1"/>
  <c r="G188" i="16"/>
  <c r="G188" i="20" s="1"/>
  <c r="H188" i="16"/>
  <c r="H188" i="20" s="1"/>
  <c r="I188" i="16"/>
  <c r="I188" i="20" s="1"/>
  <c r="J188" i="16"/>
  <c r="J188" i="20" s="1"/>
  <c r="K188" i="16"/>
  <c r="K188" i="20" s="1"/>
  <c r="L188" i="16"/>
  <c r="L188" i="20" s="1"/>
  <c r="M188" i="16"/>
  <c r="M188" i="20" s="1"/>
  <c r="N188" i="16"/>
  <c r="N188" i="20" s="1"/>
  <c r="C189" i="16"/>
  <c r="D189" i="16"/>
  <c r="D189" i="20" s="1"/>
  <c r="E189" i="16"/>
  <c r="E189" i="20" s="1"/>
  <c r="F189" i="16"/>
  <c r="F189" i="20" s="1"/>
  <c r="G189" i="16"/>
  <c r="G189" i="20" s="1"/>
  <c r="H189" i="16"/>
  <c r="H189" i="20" s="1"/>
  <c r="I189" i="16"/>
  <c r="I189" i="20" s="1"/>
  <c r="J189" i="16"/>
  <c r="J189" i="20" s="1"/>
  <c r="K189" i="16"/>
  <c r="K189" i="20" s="1"/>
  <c r="L189" i="16"/>
  <c r="L189" i="20" s="1"/>
  <c r="M189" i="16"/>
  <c r="M189" i="20" s="1"/>
  <c r="N189" i="16"/>
  <c r="N189" i="20" s="1"/>
  <c r="C190" i="16"/>
  <c r="D190" i="16"/>
  <c r="D190" i="20" s="1"/>
  <c r="E190" i="16"/>
  <c r="E190" i="20" s="1"/>
  <c r="F190" i="16"/>
  <c r="F190" i="20" s="1"/>
  <c r="G190" i="16"/>
  <c r="G190" i="20" s="1"/>
  <c r="H190" i="16"/>
  <c r="H190" i="20" s="1"/>
  <c r="I190" i="16"/>
  <c r="I190" i="20" s="1"/>
  <c r="J190" i="16"/>
  <c r="J190" i="20" s="1"/>
  <c r="K190" i="16"/>
  <c r="K190" i="20" s="1"/>
  <c r="L190" i="16"/>
  <c r="L190" i="20" s="1"/>
  <c r="M190" i="16"/>
  <c r="M190" i="20" s="1"/>
  <c r="N190" i="16"/>
  <c r="N190" i="20" s="1"/>
  <c r="C191" i="16"/>
  <c r="D191" i="16"/>
  <c r="D191" i="20" s="1"/>
  <c r="E191" i="16"/>
  <c r="E191" i="20" s="1"/>
  <c r="F191" i="16"/>
  <c r="F191" i="20" s="1"/>
  <c r="G191" i="16"/>
  <c r="G191" i="20" s="1"/>
  <c r="H191" i="16"/>
  <c r="H191" i="20" s="1"/>
  <c r="I191" i="16"/>
  <c r="I191" i="20" s="1"/>
  <c r="J191" i="16"/>
  <c r="J191" i="20" s="1"/>
  <c r="K191" i="16"/>
  <c r="K191" i="20" s="1"/>
  <c r="L191" i="16"/>
  <c r="L191" i="20" s="1"/>
  <c r="M191" i="16"/>
  <c r="M191" i="20" s="1"/>
  <c r="N191" i="16"/>
  <c r="N191" i="20" s="1"/>
  <c r="C192" i="16"/>
  <c r="D192" i="16"/>
  <c r="D192" i="20" s="1"/>
  <c r="E192" i="16"/>
  <c r="E192" i="20" s="1"/>
  <c r="F192" i="16"/>
  <c r="F192" i="20" s="1"/>
  <c r="G192" i="16"/>
  <c r="G192" i="20" s="1"/>
  <c r="H192" i="16"/>
  <c r="H192" i="20" s="1"/>
  <c r="I192" i="16"/>
  <c r="I192" i="20" s="1"/>
  <c r="J192" i="16"/>
  <c r="J192" i="20" s="1"/>
  <c r="K192" i="16"/>
  <c r="K192" i="20" s="1"/>
  <c r="L192" i="16"/>
  <c r="L192" i="20" s="1"/>
  <c r="M192" i="16"/>
  <c r="M192" i="20" s="1"/>
  <c r="N192" i="16"/>
  <c r="N192" i="20" s="1"/>
  <c r="C193" i="16"/>
  <c r="D193" i="16"/>
  <c r="D193" i="20" s="1"/>
  <c r="E193" i="16"/>
  <c r="E193" i="20" s="1"/>
  <c r="F193" i="16"/>
  <c r="F193" i="20" s="1"/>
  <c r="G193" i="16"/>
  <c r="G193" i="20" s="1"/>
  <c r="H193" i="16"/>
  <c r="H193" i="20" s="1"/>
  <c r="I193" i="16"/>
  <c r="I193" i="20" s="1"/>
  <c r="J193" i="16"/>
  <c r="J193" i="20" s="1"/>
  <c r="K193" i="16"/>
  <c r="K193" i="20" s="1"/>
  <c r="L193" i="16"/>
  <c r="L193" i="20" s="1"/>
  <c r="M193" i="16"/>
  <c r="M193" i="20" s="1"/>
  <c r="N193" i="16"/>
  <c r="N193" i="20" s="1"/>
  <c r="C194" i="16"/>
  <c r="D194" i="16"/>
  <c r="D194" i="20" s="1"/>
  <c r="E194" i="16"/>
  <c r="E194" i="20" s="1"/>
  <c r="F194" i="16"/>
  <c r="F194" i="20" s="1"/>
  <c r="G194" i="16"/>
  <c r="G194" i="20" s="1"/>
  <c r="H194" i="16"/>
  <c r="H194" i="20" s="1"/>
  <c r="I194" i="16"/>
  <c r="I194" i="20" s="1"/>
  <c r="J194" i="16"/>
  <c r="J194" i="20" s="1"/>
  <c r="K194" i="16"/>
  <c r="K194" i="20" s="1"/>
  <c r="L194" i="16"/>
  <c r="L194" i="20" s="1"/>
  <c r="M194" i="16"/>
  <c r="M194" i="20" s="1"/>
  <c r="N194" i="16"/>
  <c r="N194" i="20" s="1"/>
  <c r="C195" i="16"/>
  <c r="D195" i="16"/>
  <c r="D195" i="20" s="1"/>
  <c r="E195" i="16"/>
  <c r="E195" i="20" s="1"/>
  <c r="F195" i="16"/>
  <c r="F195" i="20" s="1"/>
  <c r="G195" i="16"/>
  <c r="G195" i="20" s="1"/>
  <c r="H195" i="16"/>
  <c r="H195" i="20" s="1"/>
  <c r="I195" i="16"/>
  <c r="I195" i="20" s="1"/>
  <c r="J195" i="16"/>
  <c r="J195" i="20" s="1"/>
  <c r="K195" i="16"/>
  <c r="K195" i="20" s="1"/>
  <c r="L195" i="16"/>
  <c r="L195" i="20" s="1"/>
  <c r="M195" i="16"/>
  <c r="M195" i="20" s="1"/>
  <c r="N195" i="16"/>
  <c r="N195" i="20" s="1"/>
  <c r="C196" i="16"/>
  <c r="D196" i="16"/>
  <c r="D196" i="20" s="1"/>
  <c r="E196" i="16"/>
  <c r="E196" i="20" s="1"/>
  <c r="F196" i="16"/>
  <c r="F196" i="20" s="1"/>
  <c r="G196" i="16"/>
  <c r="G196" i="20" s="1"/>
  <c r="H196" i="16"/>
  <c r="H196" i="20" s="1"/>
  <c r="I196" i="16"/>
  <c r="I196" i="20" s="1"/>
  <c r="J196" i="16"/>
  <c r="J196" i="20" s="1"/>
  <c r="K196" i="16"/>
  <c r="K196" i="20" s="1"/>
  <c r="L196" i="16"/>
  <c r="L196" i="20" s="1"/>
  <c r="M196" i="16"/>
  <c r="M196" i="20" s="1"/>
  <c r="N196" i="16"/>
  <c r="N196" i="20" s="1"/>
  <c r="C197" i="16"/>
  <c r="D197" i="16"/>
  <c r="D197" i="20" s="1"/>
  <c r="E197" i="16"/>
  <c r="E197" i="20" s="1"/>
  <c r="F197" i="16"/>
  <c r="F197" i="20" s="1"/>
  <c r="G197" i="16"/>
  <c r="G197" i="20" s="1"/>
  <c r="H197" i="16"/>
  <c r="H197" i="20" s="1"/>
  <c r="I197" i="16"/>
  <c r="I197" i="20" s="1"/>
  <c r="J197" i="16"/>
  <c r="J197" i="20" s="1"/>
  <c r="K197" i="16"/>
  <c r="K197" i="20" s="1"/>
  <c r="L197" i="16"/>
  <c r="L197" i="20" s="1"/>
  <c r="M197" i="16"/>
  <c r="M197" i="20" s="1"/>
  <c r="N197" i="16"/>
  <c r="N197" i="20" s="1"/>
  <c r="C198" i="16"/>
  <c r="D198" i="16"/>
  <c r="D198" i="20" s="1"/>
  <c r="E198" i="16"/>
  <c r="E198" i="20" s="1"/>
  <c r="F198" i="16"/>
  <c r="F198" i="20" s="1"/>
  <c r="G198" i="16"/>
  <c r="G198" i="20" s="1"/>
  <c r="H198" i="16"/>
  <c r="H198" i="20" s="1"/>
  <c r="I198" i="16"/>
  <c r="I198" i="20" s="1"/>
  <c r="J198" i="16"/>
  <c r="J198" i="20" s="1"/>
  <c r="K198" i="16"/>
  <c r="K198" i="20" s="1"/>
  <c r="L198" i="16"/>
  <c r="L198" i="20" s="1"/>
  <c r="M198" i="16"/>
  <c r="M198" i="20" s="1"/>
  <c r="N198" i="16"/>
  <c r="N198" i="20" s="1"/>
  <c r="C199" i="16"/>
  <c r="D199" i="16"/>
  <c r="D199" i="20" s="1"/>
  <c r="E199" i="16"/>
  <c r="E199" i="20" s="1"/>
  <c r="F199" i="16"/>
  <c r="F199" i="20" s="1"/>
  <c r="G199" i="16"/>
  <c r="G199" i="20" s="1"/>
  <c r="H199" i="16"/>
  <c r="H199" i="20" s="1"/>
  <c r="I199" i="16"/>
  <c r="I199" i="20" s="1"/>
  <c r="J199" i="16"/>
  <c r="J199" i="20" s="1"/>
  <c r="K199" i="16"/>
  <c r="K199" i="20" s="1"/>
  <c r="L199" i="16"/>
  <c r="L199" i="20" s="1"/>
  <c r="M199" i="16"/>
  <c r="M199" i="20" s="1"/>
  <c r="N199" i="16"/>
  <c r="N199" i="20" s="1"/>
  <c r="C200" i="16"/>
  <c r="D200" i="16"/>
  <c r="E200" i="16"/>
  <c r="F200" i="16"/>
  <c r="G200" i="16"/>
  <c r="H200" i="16"/>
  <c r="I200" i="16"/>
  <c r="J200" i="16"/>
  <c r="K200" i="16"/>
  <c r="L200" i="16"/>
  <c r="M200" i="16"/>
  <c r="N200" i="16"/>
  <c r="C202" i="16"/>
  <c r="D202" i="16"/>
  <c r="E202" i="16"/>
  <c r="F202" i="16"/>
  <c r="G202" i="16"/>
  <c r="H202" i="16"/>
  <c r="I202" i="16"/>
  <c r="J202" i="16"/>
  <c r="K202" i="16"/>
  <c r="L202" i="16"/>
  <c r="M202" i="16"/>
  <c r="N202" i="16"/>
  <c r="G229" i="16"/>
  <c r="B231" i="16" s="1"/>
  <c r="C231" i="16"/>
  <c r="D231" i="16"/>
  <c r="E231" i="16"/>
  <c r="F231" i="16"/>
  <c r="G231" i="16"/>
  <c r="H231" i="16"/>
  <c r="I231" i="16"/>
  <c r="J231" i="16"/>
  <c r="K231" i="16"/>
  <c r="L231" i="16"/>
  <c r="M231" i="16"/>
  <c r="N231" i="16"/>
  <c r="C233" i="16"/>
  <c r="D233" i="16"/>
  <c r="D233" i="20" s="1"/>
  <c r="E233" i="16"/>
  <c r="E233" i="20" s="1"/>
  <c r="F233" i="16"/>
  <c r="F233" i="20" s="1"/>
  <c r="G233" i="16"/>
  <c r="G233" i="20" s="1"/>
  <c r="H233" i="16"/>
  <c r="H233" i="20" s="1"/>
  <c r="I233" i="16"/>
  <c r="I233" i="20" s="1"/>
  <c r="J233" i="16"/>
  <c r="J233" i="20" s="1"/>
  <c r="K233" i="16"/>
  <c r="K233" i="20" s="1"/>
  <c r="L233" i="16"/>
  <c r="L233" i="20" s="1"/>
  <c r="M233" i="16"/>
  <c r="M233" i="20" s="1"/>
  <c r="N233" i="16"/>
  <c r="N233" i="20" s="1"/>
  <c r="C234" i="16"/>
  <c r="D234" i="16"/>
  <c r="D234" i="20" s="1"/>
  <c r="E234" i="16"/>
  <c r="E234" i="20" s="1"/>
  <c r="F234" i="16"/>
  <c r="F234" i="20" s="1"/>
  <c r="G234" i="16"/>
  <c r="G234" i="20" s="1"/>
  <c r="H234" i="16"/>
  <c r="H234" i="20" s="1"/>
  <c r="I234" i="16"/>
  <c r="I234" i="20" s="1"/>
  <c r="J234" i="16"/>
  <c r="J234" i="20" s="1"/>
  <c r="K234" i="16"/>
  <c r="K234" i="20" s="1"/>
  <c r="L234" i="16"/>
  <c r="L234" i="20" s="1"/>
  <c r="M234" i="16"/>
  <c r="M234" i="20" s="1"/>
  <c r="N234" i="16"/>
  <c r="N234" i="20" s="1"/>
  <c r="C235" i="16"/>
  <c r="D235" i="16"/>
  <c r="D235" i="20" s="1"/>
  <c r="E235" i="16"/>
  <c r="E235" i="20" s="1"/>
  <c r="F235" i="16"/>
  <c r="F235" i="20" s="1"/>
  <c r="G235" i="16"/>
  <c r="G235" i="20" s="1"/>
  <c r="H235" i="16"/>
  <c r="H235" i="20" s="1"/>
  <c r="I235" i="16"/>
  <c r="I235" i="20" s="1"/>
  <c r="J235" i="16"/>
  <c r="J235" i="20" s="1"/>
  <c r="K235" i="16"/>
  <c r="K235" i="20" s="1"/>
  <c r="L235" i="16"/>
  <c r="L235" i="20" s="1"/>
  <c r="M235" i="16"/>
  <c r="M235" i="20" s="1"/>
  <c r="N235" i="16"/>
  <c r="N235" i="20" s="1"/>
  <c r="C236" i="16"/>
  <c r="D236" i="16"/>
  <c r="D236" i="20" s="1"/>
  <c r="E236" i="16"/>
  <c r="E236" i="20" s="1"/>
  <c r="F236" i="16"/>
  <c r="F236" i="20" s="1"/>
  <c r="G236" i="16"/>
  <c r="G236" i="20" s="1"/>
  <c r="H236" i="16"/>
  <c r="H236" i="20" s="1"/>
  <c r="I236" i="16"/>
  <c r="I236" i="20" s="1"/>
  <c r="J236" i="16"/>
  <c r="J236" i="20" s="1"/>
  <c r="K236" i="16"/>
  <c r="K236" i="20" s="1"/>
  <c r="L236" i="16"/>
  <c r="L236" i="20" s="1"/>
  <c r="M236" i="16"/>
  <c r="M236" i="20" s="1"/>
  <c r="N236" i="16"/>
  <c r="N236" i="20" s="1"/>
  <c r="C237" i="16"/>
  <c r="D237" i="16"/>
  <c r="D237" i="20" s="1"/>
  <c r="E237" i="16"/>
  <c r="E237" i="20" s="1"/>
  <c r="F237" i="16"/>
  <c r="F237" i="20" s="1"/>
  <c r="G237" i="16"/>
  <c r="G237" i="20" s="1"/>
  <c r="H237" i="16"/>
  <c r="H237" i="20" s="1"/>
  <c r="I237" i="16"/>
  <c r="I237" i="20" s="1"/>
  <c r="J237" i="16"/>
  <c r="J237" i="20" s="1"/>
  <c r="K237" i="16"/>
  <c r="K237" i="20" s="1"/>
  <c r="L237" i="16"/>
  <c r="L237" i="20" s="1"/>
  <c r="M237" i="16"/>
  <c r="M237" i="20" s="1"/>
  <c r="N237" i="16"/>
  <c r="N237" i="20" s="1"/>
  <c r="C238" i="16"/>
  <c r="D238" i="16"/>
  <c r="D238" i="20" s="1"/>
  <c r="E238" i="16"/>
  <c r="E238" i="20" s="1"/>
  <c r="F238" i="16"/>
  <c r="F238" i="20" s="1"/>
  <c r="G238" i="16"/>
  <c r="G238" i="20" s="1"/>
  <c r="H238" i="16"/>
  <c r="H238" i="20" s="1"/>
  <c r="I238" i="16"/>
  <c r="I238" i="20" s="1"/>
  <c r="J238" i="16"/>
  <c r="J238" i="20" s="1"/>
  <c r="K238" i="16"/>
  <c r="K238" i="20" s="1"/>
  <c r="L238" i="16"/>
  <c r="L238" i="20" s="1"/>
  <c r="M238" i="16"/>
  <c r="M238" i="20" s="1"/>
  <c r="N238" i="16"/>
  <c r="N238" i="20" s="1"/>
  <c r="C239" i="16"/>
  <c r="D239" i="16"/>
  <c r="D239" i="20" s="1"/>
  <c r="E239" i="16"/>
  <c r="E239" i="20" s="1"/>
  <c r="F239" i="16"/>
  <c r="F239" i="20" s="1"/>
  <c r="G239" i="16"/>
  <c r="G239" i="20" s="1"/>
  <c r="H239" i="16"/>
  <c r="H239" i="20" s="1"/>
  <c r="I239" i="16"/>
  <c r="I239" i="20" s="1"/>
  <c r="J239" i="16"/>
  <c r="J239" i="20" s="1"/>
  <c r="K239" i="16"/>
  <c r="K239" i="20" s="1"/>
  <c r="L239" i="16"/>
  <c r="L239" i="20" s="1"/>
  <c r="M239" i="16"/>
  <c r="M239" i="20" s="1"/>
  <c r="N239" i="16"/>
  <c r="N239" i="20" s="1"/>
  <c r="C240" i="16"/>
  <c r="D240" i="16"/>
  <c r="D240" i="20" s="1"/>
  <c r="E240" i="16"/>
  <c r="E240" i="20" s="1"/>
  <c r="F240" i="16"/>
  <c r="F240" i="20" s="1"/>
  <c r="G240" i="16"/>
  <c r="G240" i="20" s="1"/>
  <c r="H240" i="16"/>
  <c r="H240" i="20" s="1"/>
  <c r="I240" i="16"/>
  <c r="I240" i="20" s="1"/>
  <c r="J240" i="16"/>
  <c r="J240" i="20" s="1"/>
  <c r="K240" i="16"/>
  <c r="K240" i="20" s="1"/>
  <c r="L240" i="16"/>
  <c r="L240" i="20" s="1"/>
  <c r="M240" i="16"/>
  <c r="M240" i="20" s="1"/>
  <c r="N240" i="16"/>
  <c r="N240" i="20" s="1"/>
  <c r="C241" i="16"/>
  <c r="D241" i="16"/>
  <c r="D241" i="20" s="1"/>
  <c r="E241" i="16"/>
  <c r="E241" i="20" s="1"/>
  <c r="F241" i="16"/>
  <c r="F241" i="20" s="1"/>
  <c r="G241" i="16"/>
  <c r="G241" i="20" s="1"/>
  <c r="H241" i="16"/>
  <c r="H241" i="20" s="1"/>
  <c r="I241" i="16"/>
  <c r="I241" i="20" s="1"/>
  <c r="J241" i="16"/>
  <c r="J241" i="20" s="1"/>
  <c r="K241" i="16"/>
  <c r="K241" i="20" s="1"/>
  <c r="L241" i="16"/>
  <c r="L241" i="20" s="1"/>
  <c r="M241" i="16"/>
  <c r="M241" i="20" s="1"/>
  <c r="N241" i="16"/>
  <c r="N241" i="20" s="1"/>
  <c r="C242" i="16"/>
  <c r="D242" i="16"/>
  <c r="D242" i="20" s="1"/>
  <c r="E242" i="16"/>
  <c r="E242" i="20" s="1"/>
  <c r="F242" i="16"/>
  <c r="F242" i="20" s="1"/>
  <c r="G242" i="16"/>
  <c r="G242" i="20" s="1"/>
  <c r="H242" i="16"/>
  <c r="H242" i="20" s="1"/>
  <c r="I242" i="16"/>
  <c r="I242" i="20" s="1"/>
  <c r="J242" i="16"/>
  <c r="J242" i="20" s="1"/>
  <c r="K242" i="16"/>
  <c r="K242" i="20" s="1"/>
  <c r="L242" i="16"/>
  <c r="L242" i="20" s="1"/>
  <c r="M242" i="16"/>
  <c r="M242" i="20" s="1"/>
  <c r="N242" i="16"/>
  <c r="N242" i="20" s="1"/>
  <c r="C243" i="16"/>
  <c r="D243" i="16"/>
  <c r="D243" i="20" s="1"/>
  <c r="E243" i="16"/>
  <c r="E243" i="20" s="1"/>
  <c r="F243" i="16"/>
  <c r="F243" i="20" s="1"/>
  <c r="G243" i="16"/>
  <c r="G243" i="20" s="1"/>
  <c r="H243" i="16"/>
  <c r="H243" i="20" s="1"/>
  <c r="I243" i="16"/>
  <c r="I243" i="20" s="1"/>
  <c r="J243" i="16"/>
  <c r="J243" i="20" s="1"/>
  <c r="K243" i="16"/>
  <c r="K243" i="20" s="1"/>
  <c r="L243" i="16"/>
  <c r="L243" i="20" s="1"/>
  <c r="M243" i="16"/>
  <c r="M243" i="20" s="1"/>
  <c r="N243" i="16"/>
  <c r="N243" i="20" s="1"/>
  <c r="C244" i="16"/>
  <c r="D244" i="16"/>
  <c r="D244" i="20" s="1"/>
  <c r="E244" i="16"/>
  <c r="E244" i="20" s="1"/>
  <c r="F244" i="16"/>
  <c r="F244" i="20" s="1"/>
  <c r="G244" i="16"/>
  <c r="G244" i="20" s="1"/>
  <c r="H244" i="16"/>
  <c r="H244" i="20" s="1"/>
  <c r="I244" i="16"/>
  <c r="I244" i="20" s="1"/>
  <c r="J244" i="16"/>
  <c r="J244" i="20" s="1"/>
  <c r="K244" i="16"/>
  <c r="K244" i="20" s="1"/>
  <c r="L244" i="16"/>
  <c r="L244" i="20" s="1"/>
  <c r="M244" i="16"/>
  <c r="M244" i="20" s="1"/>
  <c r="N244" i="16"/>
  <c r="N244" i="20" s="1"/>
  <c r="C245" i="16"/>
  <c r="D245" i="16"/>
  <c r="D245" i="20" s="1"/>
  <c r="E245" i="16"/>
  <c r="E245" i="20" s="1"/>
  <c r="F245" i="16"/>
  <c r="F245" i="20" s="1"/>
  <c r="G245" i="16"/>
  <c r="G245" i="20" s="1"/>
  <c r="H245" i="16"/>
  <c r="H245" i="20" s="1"/>
  <c r="I245" i="16"/>
  <c r="I245" i="20" s="1"/>
  <c r="J245" i="16"/>
  <c r="J245" i="20" s="1"/>
  <c r="K245" i="16"/>
  <c r="K245" i="20" s="1"/>
  <c r="L245" i="16"/>
  <c r="L245" i="20" s="1"/>
  <c r="M245" i="16"/>
  <c r="M245" i="20" s="1"/>
  <c r="N245" i="16"/>
  <c r="N245" i="20" s="1"/>
  <c r="C246" i="16"/>
  <c r="D246" i="16"/>
  <c r="D246" i="20" s="1"/>
  <c r="E246" i="16"/>
  <c r="E246" i="20" s="1"/>
  <c r="F246" i="16"/>
  <c r="F246" i="20" s="1"/>
  <c r="G246" i="16"/>
  <c r="G246" i="20" s="1"/>
  <c r="H246" i="16"/>
  <c r="H246" i="20" s="1"/>
  <c r="I246" i="16"/>
  <c r="I246" i="20" s="1"/>
  <c r="J246" i="16"/>
  <c r="J246" i="20" s="1"/>
  <c r="K246" i="16"/>
  <c r="K246" i="20" s="1"/>
  <c r="L246" i="16"/>
  <c r="L246" i="20" s="1"/>
  <c r="M246" i="16"/>
  <c r="M246" i="20" s="1"/>
  <c r="N246" i="16"/>
  <c r="N246" i="20" s="1"/>
  <c r="C247" i="16"/>
  <c r="D247" i="16"/>
  <c r="D247" i="20" s="1"/>
  <c r="E247" i="16"/>
  <c r="E247" i="20" s="1"/>
  <c r="F247" i="16"/>
  <c r="F247" i="20" s="1"/>
  <c r="G247" i="16"/>
  <c r="G247" i="20" s="1"/>
  <c r="H247" i="16"/>
  <c r="H247" i="20" s="1"/>
  <c r="I247" i="16"/>
  <c r="I247" i="20" s="1"/>
  <c r="J247" i="16"/>
  <c r="J247" i="20" s="1"/>
  <c r="K247" i="16"/>
  <c r="K247" i="20" s="1"/>
  <c r="L247" i="16"/>
  <c r="L247" i="20" s="1"/>
  <c r="M247" i="16"/>
  <c r="M247" i="20" s="1"/>
  <c r="N247" i="16"/>
  <c r="N247" i="20" s="1"/>
  <c r="C248" i="16"/>
  <c r="D248" i="16"/>
  <c r="D248" i="20" s="1"/>
  <c r="E248" i="16"/>
  <c r="E248" i="20" s="1"/>
  <c r="F248" i="16"/>
  <c r="F248" i="20" s="1"/>
  <c r="G248" i="16"/>
  <c r="G248" i="20" s="1"/>
  <c r="H248" i="16"/>
  <c r="H248" i="20" s="1"/>
  <c r="I248" i="16"/>
  <c r="I248" i="20" s="1"/>
  <c r="J248" i="16"/>
  <c r="J248" i="20" s="1"/>
  <c r="K248" i="16"/>
  <c r="K248" i="20" s="1"/>
  <c r="L248" i="16"/>
  <c r="L248" i="20" s="1"/>
  <c r="M248" i="16"/>
  <c r="M248" i="20" s="1"/>
  <c r="N248" i="16"/>
  <c r="N248" i="20" s="1"/>
  <c r="C249" i="16"/>
  <c r="D249" i="16"/>
  <c r="D249" i="20" s="1"/>
  <c r="E249" i="16"/>
  <c r="E249" i="20" s="1"/>
  <c r="F249" i="16"/>
  <c r="F249" i="20" s="1"/>
  <c r="G249" i="16"/>
  <c r="G249" i="20" s="1"/>
  <c r="H249" i="16"/>
  <c r="H249" i="20" s="1"/>
  <c r="I249" i="16"/>
  <c r="I249" i="20" s="1"/>
  <c r="J249" i="16"/>
  <c r="J249" i="20" s="1"/>
  <c r="K249" i="16"/>
  <c r="K249" i="20" s="1"/>
  <c r="L249" i="16"/>
  <c r="L249" i="20" s="1"/>
  <c r="M249" i="16"/>
  <c r="M249" i="20" s="1"/>
  <c r="N249" i="16"/>
  <c r="N249" i="20" s="1"/>
  <c r="C250" i="16"/>
  <c r="D250" i="16"/>
  <c r="D250" i="20" s="1"/>
  <c r="E250" i="16"/>
  <c r="E250" i="20" s="1"/>
  <c r="F250" i="16"/>
  <c r="F250" i="20" s="1"/>
  <c r="G250" i="16"/>
  <c r="G250" i="20" s="1"/>
  <c r="H250" i="16"/>
  <c r="H250" i="20" s="1"/>
  <c r="I250" i="16"/>
  <c r="I250" i="20" s="1"/>
  <c r="J250" i="16"/>
  <c r="J250" i="20" s="1"/>
  <c r="K250" i="16"/>
  <c r="K250" i="20" s="1"/>
  <c r="L250" i="16"/>
  <c r="L250" i="20" s="1"/>
  <c r="M250" i="16"/>
  <c r="M250" i="20" s="1"/>
  <c r="N250" i="16"/>
  <c r="N250" i="20" s="1"/>
  <c r="C251" i="16"/>
  <c r="D251" i="16"/>
  <c r="D251" i="20" s="1"/>
  <c r="E251" i="16"/>
  <c r="E251" i="20" s="1"/>
  <c r="F251" i="16"/>
  <c r="F251" i="20" s="1"/>
  <c r="G251" i="16"/>
  <c r="G251" i="20" s="1"/>
  <c r="H251" i="16"/>
  <c r="H251" i="20" s="1"/>
  <c r="I251" i="16"/>
  <c r="I251" i="20" s="1"/>
  <c r="J251" i="16"/>
  <c r="J251" i="20" s="1"/>
  <c r="K251" i="16"/>
  <c r="K251" i="20" s="1"/>
  <c r="L251" i="16"/>
  <c r="L251" i="20" s="1"/>
  <c r="M251" i="16"/>
  <c r="M251" i="20" s="1"/>
  <c r="N251" i="16"/>
  <c r="N251" i="20" s="1"/>
  <c r="C252" i="16"/>
  <c r="D252" i="16"/>
  <c r="D252" i="20" s="1"/>
  <c r="E252" i="16"/>
  <c r="E252" i="20" s="1"/>
  <c r="F252" i="16"/>
  <c r="F252" i="20" s="1"/>
  <c r="G252" i="16"/>
  <c r="G252" i="20" s="1"/>
  <c r="H252" i="16"/>
  <c r="H252" i="20" s="1"/>
  <c r="I252" i="16"/>
  <c r="I252" i="20" s="1"/>
  <c r="J252" i="16"/>
  <c r="J252" i="20" s="1"/>
  <c r="K252" i="16"/>
  <c r="K252" i="20" s="1"/>
  <c r="L252" i="16"/>
  <c r="L252" i="20" s="1"/>
  <c r="M252" i="16"/>
  <c r="M252" i="20" s="1"/>
  <c r="N252" i="16"/>
  <c r="N252" i="20" s="1"/>
  <c r="C253" i="16"/>
  <c r="D253" i="16"/>
  <c r="D253" i="20" s="1"/>
  <c r="E253" i="16"/>
  <c r="E253" i="20" s="1"/>
  <c r="F253" i="16"/>
  <c r="F253" i="20" s="1"/>
  <c r="G253" i="16"/>
  <c r="G253" i="20" s="1"/>
  <c r="H253" i="16"/>
  <c r="H253" i="20" s="1"/>
  <c r="I253" i="16"/>
  <c r="I253" i="20" s="1"/>
  <c r="J253" i="16"/>
  <c r="J253" i="20" s="1"/>
  <c r="K253" i="16"/>
  <c r="K253" i="20" s="1"/>
  <c r="L253" i="16"/>
  <c r="L253" i="20" s="1"/>
  <c r="M253" i="16"/>
  <c r="M253" i="20" s="1"/>
  <c r="N253" i="16"/>
  <c r="N253" i="20" s="1"/>
  <c r="C254" i="16"/>
  <c r="D254" i="16"/>
  <c r="D254" i="20" s="1"/>
  <c r="E254" i="16"/>
  <c r="E254" i="20" s="1"/>
  <c r="F254" i="16"/>
  <c r="F254" i="20" s="1"/>
  <c r="G254" i="16"/>
  <c r="G254" i="20" s="1"/>
  <c r="H254" i="16"/>
  <c r="H254" i="20" s="1"/>
  <c r="I254" i="16"/>
  <c r="I254" i="20" s="1"/>
  <c r="J254" i="16"/>
  <c r="J254" i="20" s="1"/>
  <c r="K254" i="16"/>
  <c r="K254" i="20" s="1"/>
  <c r="L254" i="16"/>
  <c r="L254" i="20" s="1"/>
  <c r="M254" i="16"/>
  <c r="M254" i="20" s="1"/>
  <c r="N254" i="16"/>
  <c r="N254" i="20" s="1"/>
  <c r="C255" i="16"/>
  <c r="D255" i="16"/>
  <c r="D255" i="20" s="1"/>
  <c r="E255" i="16"/>
  <c r="E255" i="20" s="1"/>
  <c r="F255" i="16"/>
  <c r="F255" i="20" s="1"/>
  <c r="G255" i="16"/>
  <c r="G255" i="20" s="1"/>
  <c r="H255" i="16"/>
  <c r="H255" i="20" s="1"/>
  <c r="I255" i="16"/>
  <c r="I255" i="20" s="1"/>
  <c r="J255" i="16"/>
  <c r="J255" i="20" s="1"/>
  <c r="K255" i="16"/>
  <c r="K255" i="20" s="1"/>
  <c r="L255" i="16"/>
  <c r="L255" i="20" s="1"/>
  <c r="M255" i="16"/>
  <c r="M255" i="20" s="1"/>
  <c r="N255" i="16"/>
  <c r="N255" i="20" s="1"/>
  <c r="C256" i="16"/>
  <c r="D256" i="16"/>
  <c r="D256" i="20" s="1"/>
  <c r="E256" i="16"/>
  <c r="E256" i="20" s="1"/>
  <c r="F256" i="16"/>
  <c r="F256" i="20" s="1"/>
  <c r="G256" i="16"/>
  <c r="G256" i="20" s="1"/>
  <c r="H256" i="16"/>
  <c r="H256" i="20" s="1"/>
  <c r="I256" i="16"/>
  <c r="I256" i="20" s="1"/>
  <c r="J256" i="16"/>
  <c r="J256" i="20" s="1"/>
  <c r="K256" i="16"/>
  <c r="K256" i="20" s="1"/>
  <c r="L256" i="16"/>
  <c r="L256" i="20" s="1"/>
  <c r="M256" i="16"/>
  <c r="M256" i="20" s="1"/>
  <c r="N256" i="16"/>
  <c r="N256" i="20" s="1"/>
  <c r="C257" i="16"/>
  <c r="D257" i="16"/>
  <c r="E257" i="16"/>
  <c r="F257" i="16"/>
  <c r="G257" i="16"/>
  <c r="H257" i="16"/>
  <c r="I257" i="16"/>
  <c r="J257" i="16"/>
  <c r="K257" i="16"/>
  <c r="L257" i="16"/>
  <c r="M257" i="16"/>
  <c r="N257" i="16"/>
  <c r="C259" i="16"/>
  <c r="D259" i="16"/>
  <c r="E259" i="16"/>
  <c r="F259" i="16"/>
  <c r="G259" i="16"/>
  <c r="H259" i="16"/>
  <c r="I259" i="16"/>
  <c r="J259" i="16"/>
  <c r="K259" i="16"/>
  <c r="L259" i="16"/>
  <c r="M259" i="16"/>
  <c r="N259" i="16"/>
  <c r="N260" i="16"/>
  <c r="C258" i="16" s="1"/>
  <c r="G287" i="16"/>
  <c r="B289" i="16"/>
  <c r="C289" i="16"/>
  <c r="D289" i="16"/>
  <c r="E289" i="16"/>
  <c r="F289" i="16"/>
  <c r="G289" i="16"/>
  <c r="H289" i="16"/>
  <c r="I289" i="16"/>
  <c r="J289" i="16"/>
  <c r="K289" i="16"/>
  <c r="L289" i="16"/>
  <c r="M289" i="16"/>
  <c r="N289" i="16"/>
  <c r="C291" i="16"/>
  <c r="D291" i="16"/>
  <c r="D291" i="20" s="1"/>
  <c r="E291" i="16"/>
  <c r="E291" i="20" s="1"/>
  <c r="F291" i="16"/>
  <c r="F291" i="20" s="1"/>
  <c r="G291" i="16"/>
  <c r="G291" i="20" s="1"/>
  <c r="H291" i="16"/>
  <c r="H291" i="20" s="1"/>
  <c r="I291" i="16"/>
  <c r="I291" i="20" s="1"/>
  <c r="J291" i="16"/>
  <c r="J291" i="20" s="1"/>
  <c r="K291" i="16"/>
  <c r="K291" i="20" s="1"/>
  <c r="L291" i="16"/>
  <c r="L291" i="20" s="1"/>
  <c r="M291" i="16"/>
  <c r="M291" i="20" s="1"/>
  <c r="N291" i="16"/>
  <c r="N291" i="20" s="1"/>
  <c r="C292" i="16"/>
  <c r="D292" i="16"/>
  <c r="D292" i="20" s="1"/>
  <c r="E292" i="16"/>
  <c r="E292" i="20" s="1"/>
  <c r="F292" i="16"/>
  <c r="F292" i="20" s="1"/>
  <c r="G292" i="16"/>
  <c r="G292" i="20" s="1"/>
  <c r="H292" i="16"/>
  <c r="H292" i="20" s="1"/>
  <c r="I292" i="16"/>
  <c r="I292" i="20" s="1"/>
  <c r="J292" i="16"/>
  <c r="J292" i="20" s="1"/>
  <c r="K292" i="16"/>
  <c r="K292" i="20" s="1"/>
  <c r="L292" i="16"/>
  <c r="L292" i="20" s="1"/>
  <c r="M292" i="16"/>
  <c r="M292" i="20" s="1"/>
  <c r="N292" i="16"/>
  <c r="N292" i="20" s="1"/>
  <c r="C293" i="16"/>
  <c r="D293" i="16"/>
  <c r="D293" i="20" s="1"/>
  <c r="E293" i="16"/>
  <c r="E293" i="20" s="1"/>
  <c r="F293" i="16"/>
  <c r="F293" i="20" s="1"/>
  <c r="G293" i="16"/>
  <c r="G293" i="20" s="1"/>
  <c r="H293" i="16"/>
  <c r="H293" i="20" s="1"/>
  <c r="I293" i="16"/>
  <c r="I293" i="20" s="1"/>
  <c r="J293" i="16"/>
  <c r="J293" i="20" s="1"/>
  <c r="K293" i="16"/>
  <c r="K293" i="20" s="1"/>
  <c r="L293" i="16"/>
  <c r="L293" i="20" s="1"/>
  <c r="M293" i="16"/>
  <c r="M293" i="20" s="1"/>
  <c r="N293" i="16"/>
  <c r="N293" i="20" s="1"/>
  <c r="C294" i="16"/>
  <c r="D294" i="16"/>
  <c r="D294" i="20" s="1"/>
  <c r="E294" i="16"/>
  <c r="E294" i="20" s="1"/>
  <c r="F294" i="16"/>
  <c r="F294" i="20" s="1"/>
  <c r="G294" i="16"/>
  <c r="G294" i="20" s="1"/>
  <c r="H294" i="16"/>
  <c r="H294" i="20" s="1"/>
  <c r="I294" i="16"/>
  <c r="I294" i="20" s="1"/>
  <c r="J294" i="16"/>
  <c r="J294" i="20" s="1"/>
  <c r="K294" i="16"/>
  <c r="K294" i="20" s="1"/>
  <c r="L294" i="16"/>
  <c r="L294" i="20" s="1"/>
  <c r="M294" i="16"/>
  <c r="M294" i="20" s="1"/>
  <c r="N294" i="16"/>
  <c r="N294" i="20" s="1"/>
  <c r="C295" i="16"/>
  <c r="D295" i="16"/>
  <c r="D295" i="20" s="1"/>
  <c r="E295" i="16"/>
  <c r="E295" i="20" s="1"/>
  <c r="F295" i="16"/>
  <c r="F295" i="20" s="1"/>
  <c r="G295" i="16"/>
  <c r="G295" i="20" s="1"/>
  <c r="H295" i="16"/>
  <c r="H295" i="20" s="1"/>
  <c r="I295" i="16"/>
  <c r="I295" i="20" s="1"/>
  <c r="J295" i="16"/>
  <c r="J295" i="20" s="1"/>
  <c r="K295" i="16"/>
  <c r="K295" i="20" s="1"/>
  <c r="L295" i="16"/>
  <c r="L295" i="20" s="1"/>
  <c r="M295" i="16"/>
  <c r="M295" i="20" s="1"/>
  <c r="N295" i="16"/>
  <c r="N295" i="20" s="1"/>
  <c r="C296" i="16"/>
  <c r="D296" i="16"/>
  <c r="D296" i="20" s="1"/>
  <c r="E296" i="16"/>
  <c r="E296" i="20" s="1"/>
  <c r="F296" i="16"/>
  <c r="F296" i="20" s="1"/>
  <c r="G296" i="16"/>
  <c r="G296" i="20" s="1"/>
  <c r="H296" i="16"/>
  <c r="H296" i="20" s="1"/>
  <c r="I296" i="16"/>
  <c r="I296" i="20" s="1"/>
  <c r="J296" i="16"/>
  <c r="J296" i="20" s="1"/>
  <c r="K296" i="16"/>
  <c r="K296" i="20" s="1"/>
  <c r="L296" i="16"/>
  <c r="L296" i="20" s="1"/>
  <c r="M296" i="16"/>
  <c r="M296" i="20" s="1"/>
  <c r="N296" i="16"/>
  <c r="N296" i="20" s="1"/>
  <c r="C297" i="16"/>
  <c r="D297" i="16"/>
  <c r="D297" i="20" s="1"/>
  <c r="E297" i="16"/>
  <c r="E297" i="20" s="1"/>
  <c r="F297" i="16"/>
  <c r="F297" i="20" s="1"/>
  <c r="G297" i="16"/>
  <c r="G297" i="20" s="1"/>
  <c r="H297" i="16"/>
  <c r="H297" i="20" s="1"/>
  <c r="I297" i="16"/>
  <c r="I297" i="20" s="1"/>
  <c r="J297" i="16"/>
  <c r="J297" i="20" s="1"/>
  <c r="K297" i="16"/>
  <c r="K297" i="20" s="1"/>
  <c r="L297" i="16"/>
  <c r="L297" i="20" s="1"/>
  <c r="M297" i="16"/>
  <c r="M297" i="20" s="1"/>
  <c r="N297" i="16"/>
  <c r="N297" i="20" s="1"/>
  <c r="C298" i="16"/>
  <c r="D298" i="16"/>
  <c r="D298" i="20" s="1"/>
  <c r="E298" i="16"/>
  <c r="E298" i="20" s="1"/>
  <c r="F298" i="16"/>
  <c r="F298" i="20" s="1"/>
  <c r="G298" i="16"/>
  <c r="G298" i="20" s="1"/>
  <c r="H298" i="16"/>
  <c r="H298" i="20" s="1"/>
  <c r="I298" i="16"/>
  <c r="I298" i="20" s="1"/>
  <c r="J298" i="16"/>
  <c r="J298" i="20" s="1"/>
  <c r="K298" i="16"/>
  <c r="K298" i="20" s="1"/>
  <c r="L298" i="16"/>
  <c r="L298" i="20" s="1"/>
  <c r="M298" i="16"/>
  <c r="M298" i="20" s="1"/>
  <c r="N298" i="16"/>
  <c r="N298" i="20" s="1"/>
  <c r="C299" i="16"/>
  <c r="D299" i="16"/>
  <c r="D299" i="20" s="1"/>
  <c r="E299" i="16"/>
  <c r="E299" i="20" s="1"/>
  <c r="F299" i="16"/>
  <c r="F299" i="20" s="1"/>
  <c r="G299" i="16"/>
  <c r="G299" i="20" s="1"/>
  <c r="H299" i="16"/>
  <c r="H299" i="20" s="1"/>
  <c r="I299" i="16"/>
  <c r="I299" i="20" s="1"/>
  <c r="J299" i="16"/>
  <c r="J299" i="20" s="1"/>
  <c r="K299" i="16"/>
  <c r="K299" i="20" s="1"/>
  <c r="L299" i="16"/>
  <c r="L299" i="20" s="1"/>
  <c r="M299" i="16"/>
  <c r="M299" i="20" s="1"/>
  <c r="N299" i="16"/>
  <c r="N299" i="20" s="1"/>
  <c r="C300" i="16"/>
  <c r="D300" i="16"/>
  <c r="D300" i="20" s="1"/>
  <c r="E300" i="16"/>
  <c r="E300" i="20" s="1"/>
  <c r="F300" i="16"/>
  <c r="F300" i="20" s="1"/>
  <c r="G300" i="16"/>
  <c r="G300" i="20" s="1"/>
  <c r="H300" i="16"/>
  <c r="H300" i="20" s="1"/>
  <c r="I300" i="16"/>
  <c r="I300" i="20" s="1"/>
  <c r="J300" i="16"/>
  <c r="J300" i="20" s="1"/>
  <c r="K300" i="16"/>
  <c r="K300" i="20" s="1"/>
  <c r="L300" i="16"/>
  <c r="L300" i="20" s="1"/>
  <c r="M300" i="16"/>
  <c r="M300" i="20" s="1"/>
  <c r="N300" i="16"/>
  <c r="N300" i="20" s="1"/>
  <c r="C301" i="16"/>
  <c r="D301" i="16"/>
  <c r="D301" i="20" s="1"/>
  <c r="E301" i="16"/>
  <c r="E301" i="20" s="1"/>
  <c r="F301" i="16"/>
  <c r="F301" i="20" s="1"/>
  <c r="G301" i="16"/>
  <c r="G301" i="20" s="1"/>
  <c r="H301" i="16"/>
  <c r="H301" i="20" s="1"/>
  <c r="I301" i="16"/>
  <c r="I301" i="20" s="1"/>
  <c r="J301" i="16"/>
  <c r="J301" i="20" s="1"/>
  <c r="K301" i="16"/>
  <c r="K301" i="20" s="1"/>
  <c r="L301" i="16"/>
  <c r="L301" i="20" s="1"/>
  <c r="M301" i="16"/>
  <c r="M301" i="20" s="1"/>
  <c r="N301" i="16"/>
  <c r="N301" i="20" s="1"/>
  <c r="C302" i="16"/>
  <c r="D302" i="16"/>
  <c r="D302" i="20" s="1"/>
  <c r="E302" i="16"/>
  <c r="E302" i="20" s="1"/>
  <c r="F302" i="16"/>
  <c r="F302" i="20" s="1"/>
  <c r="G302" i="16"/>
  <c r="G302" i="20" s="1"/>
  <c r="H302" i="16"/>
  <c r="H302" i="20" s="1"/>
  <c r="I302" i="16"/>
  <c r="I302" i="20" s="1"/>
  <c r="J302" i="16"/>
  <c r="J302" i="20" s="1"/>
  <c r="K302" i="16"/>
  <c r="K302" i="20" s="1"/>
  <c r="L302" i="16"/>
  <c r="L302" i="20" s="1"/>
  <c r="M302" i="16"/>
  <c r="M302" i="20" s="1"/>
  <c r="N302" i="16"/>
  <c r="N302" i="20" s="1"/>
  <c r="C303" i="16"/>
  <c r="D303" i="16"/>
  <c r="D303" i="20" s="1"/>
  <c r="E303" i="16"/>
  <c r="E303" i="20" s="1"/>
  <c r="F303" i="16"/>
  <c r="F303" i="20" s="1"/>
  <c r="G303" i="16"/>
  <c r="G303" i="20" s="1"/>
  <c r="H303" i="16"/>
  <c r="H303" i="20" s="1"/>
  <c r="I303" i="16"/>
  <c r="I303" i="20" s="1"/>
  <c r="J303" i="16"/>
  <c r="J303" i="20" s="1"/>
  <c r="K303" i="16"/>
  <c r="K303" i="20" s="1"/>
  <c r="L303" i="16"/>
  <c r="L303" i="20" s="1"/>
  <c r="M303" i="16"/>
  <c r="M303" i="20" s="1"/>
  <c r="N303" i="16"/>
  <c r="N303" i="20" s="1"/>
  <c r="C304" i="16"/>
  <c r="D304" i="16"/>
  <c r="D304" i="20" s="1"/>
  <c r="E304" i="16"/>
  <c r="E304" i="20" s="1"/>
  <c r="F304" i="16"/>
  <c r="F304" i="20" s="1"/>
  <c r="G304" i="16"/>
  <c r="G304" i="20" s="1"/>
  <c r="H304" i="16"/>
  <c r="H304" i="20" s="1"/>
  <c r="I304" i="16"/>
  <c r="I304" i="20" s="1"/>
  <c r="J304" i="16"/>
  <c r="J304" i="20" s="1"/>
  <c r="K304" i="16"/>
  <c r="K304" i="20" s="1"/>
  <c r="L304" i="16"/>
  <c r="L304" i="20" s="1"/>
  <c r="M304" i="16"/>
  <c r="M304" i="20" s="1"/>
  <c r="N304" i="16"/>
  <c r="N304" i="20" s="1"/>
  <c r="C305" i="16"/>
  <c r="D305" i="16"/>
  <c r="D305" i="20" s="1"/>
  <c r="E305" i="16"/>
  <c r="E305" i="20" s="1"/>
  <c r="F305" i="16"/>
  <c r="F305" i="20" s="1"/>
  <c r="G305" i="16"/>
  <c r="G305" i="20" s="1"/>
  <c r="H305" i="16"/>
  <c r="H305" i="20" s="1"/>
  <c r="I305" i="16"/>
  <c r="I305" i="20" s="1"/>
  <c r="J305" i="16"/>
  <c r="J305" i="20" s="1"/>
  <c r="K305" i="16"/>
  <c r="K305" i="20" s="1"/>
  <c r="L305" i="16"/>
  <c r="L305" i="20" s="1"/>
  <c r="M305" i="16"/>
  <c r="M305" i="20" s="1"/>
  <c r="N305" i="16"/>
  <c r="N305" i="20" s="1"/>
  <c r="C306" i="16"/>
  <c r="D306" i="16"/>
  <c r="D306" i="20" s="1"/>
  <c r="E306" i="16"/>
  <c r="E306" i="20" s="1"/>
  <c r="F306" i="16"/>
  <c r="F306" i="20" s="1"/>
  <c r="G306" i="16"/>
  <c r="G306" i="20" s="1"/>
  <c r="H306" i="16"/>
  <c r="H306" i="20" s="1"/>
  <c r="I306" i="16"/>
  <c r="I306" i="20" s="1"/>
  <c r="J306" i="16"/>
  <c r="J306" i="20" s="1"/>
  <c r="K306" i="16"/>
  <c r="K306" i="20" s="1"/>
  <c r="L306" i="16"/>
  <c r="L306" i="20" s="1"/>
  <c r="M306" i="16"/>
  <c r="M306" i="20" s="1"/>
  <c r="N306" i="16"/>
  <c r="N306" i="20" s="1"/>
  <c r="C307" i="16"/>
  <c r="D307" i="16"/>
  <c r="D307" i="20" s="1"/>
  <c r="E307" i="16"/>
  <c r="E307" i="20" s="1"/>
  <c r="F307" i="16"/>
  <c r="F307" i="20" s="1"/>
  <c r="G307" i="16"/>
  <c r="G307" i="20" s="1"/>
  <c r="H307" i="16"/>
  <c r="H307" i="20" s="1"/>
  <c r="I307" i="16"/>
  <c r="I307" i="20" s="1"/>
  <c r="J307" i="16"/>
  <c r="J307" i="20" s="1"/>
  <c r="K307" i="16"/>
  <c r="K307" i="20" s="1"/>
  <c r="L307" i="16"/>
  <c r="L307" i="20" s="1"/>
  <c r="M307" i="16"/>
  <c r="M307" i="20" s="1"/>
  <c r="N307" i="16"/>
  <c r="N307" i="20" s="1"/>
  <c r="C308" i="16"/>
  <c r="D308" i="16"/>
  <c r="D308" i="20" s="1"/>
  <c r="E308" i="16"/>
  <c r="E308" i="20" s="1"/>
  <c r="F308" i="16"/>
  <c r="F308" i="20" s="1"/>
  <c r="G308" i="16"/>
  <c r="G308" i="20" s="1"/>
  <c r="H308" i="16"/>
  <c r="H308" i="20" s="1"/>
  <c r="I308" i="16"/>
  <c r="I308" i="20" s="1"/>
  <c r="J308" i="16"/>
  <c r="J308" i="20" s="1"/>
  <c r="K308" i="16"/>
  <c r="K308" i="20" s="1"/>
  <c r="L308" i="16"/>
  <c r="L308" i="20" s="1"/>
  <c r="M308" i="16"/>
  <c r="M308" i="20" s="1"/>
  <c r="N308" i="16"/>
  <c r="N308" i="20" s="1"/>
  <c r="C309" i="16"/>
  <c r="D309" i="16"/>
  <c r="D309" i="20" s="1"/>
  <c r="E309" i="16"/>
  <c r="E309" i="20" s="1"/>
  <c r="F309" i="16"/>
  <c r="F309" i="20" s="1"/>
  <c r="G309" i="16"/>
  <c r="G309" i="20" s="1"/>
  <c r="H309" i="16"/>
  <c r="H309" i="20" s="1"/>
  <c r="I309" i="16"/>
  <c r="I309" i="20" s="1"/>
  <c r="J309" i="16"/>
  <c r="J309" i="20" s="1"/>
  <c r="K309" i="16"/>
  <c r="K309" i="20" s="1"/>
  <c r="L309" i="16"/>
  <c r="L309" i="20" s="1"/>
  <c r="M309" i="16"/>
  <c r="M309" i="20" s="1"/>
  <c r="N309" i="16"/>
  <c r="N309" i="20" s="1"/>
  <c r="C310" i="16"/>
  <c r="D310" i="16"/>
  <c r="D310" i="20" s="1"/>
  <c r="E310" i="16"/>
  <c r="E310" i="20" s="1"/>
  <c r="F310" i="16"/>
  <c r="F310" i="20" s="1"/>
  <c r="G310" i="16"/>
  <c r="G310" i="20" s="1"/>
  <c r="H310" i="16"/>
  <c r="H310" i="20" s="1"/>
  <c r="I310" i="16"/>
  <c r="I310" i="20" s="1"/>
  <c r="J310" i="16"/>
  <c r="J310" i="20" s="1"/>
  <c r="K310" i="16"/>
  <c r="K310" i="20" s="1"/>
  <c r="L310" i="16"/>
  <c r="L310" i="20" s="1"/>
  <c r="M310" i="16"/>
  <c r="M310" i="20" s="1"/>
  <c r="N310" i="16"/>
  <c r="N310" i="20" s="1"/>
  <c r="C311" i="16"/>
  <c r="D311" i="16"/>
  <c r="D311" i="20" s="1"/>
  <c r="E311" i="16"/>
  <c r="E311" i="20" s="1"/>
  <c r="F311" i="16"/>
  <c r="F311" i="20" s="1"/>
  <c r="G311" i="16"/>
  <c r="G311" i="20" s="1"/>
  <c r="H311" i="16"/>
  <c r="H311" i="20" s="1"/>
  <c r="I311" i="16"/>
  <c r="I311" i="20" s="1"/>
  <c r="J311" i="16"/>
  <c r="J311" i="20" s="1"/>
  <c r="K311" i="16"/>
  <c r="K311" i="20" s="1"/>
  <c r="L311" i="16"/>
  <c r="L311" i="20" s="1"/>
  <c r="M311" i="16"/>
  <c r="M311" i="20" s="1"/>
  <c r="N311" i="16"/>
  <c r="N311" i="20" s="1"/>
  <c r="C312" i="16"/>
  <c r="D312" i="16"/>
  <c r="D312" i="20" s="1"/>
  <c r="E312" i="16"/>
  <c r="E312" i="20" s="1"/>
  <c r="F312" i="16"/>
  <c r="F312" i="20" s="1"/>
  <c r="G312" i="16"/>
  <c r="G312" i="20" s="1"/>
  <c r="H312" i="16"/>
  <c r="H312" i="20" s="1"/>
  <c r="I312" i="16"/>
  <c r="I312" i="20" s="1"/>
  <c r="J312" i="16"/>
  <c r="J312" i="20" s="1"/>
  <c r="K312" i="16"/>
  <c r="K312" i="20" s="1"/>
  <c r="L312" i="16"/>
  <c r="L312" i="20" s="1"/>
  <c r="M312" i="16"/>
  <c r="M312" i="20" s="1"/>
  <c r="N312" i="16"/>
  <c r="N312" i="20" s="1"/>
  <c r="C313" i="16"/>
  <c r="D313" i="16"/>
  <c r="D313" i="20" s="1"/>
  <c r="E313" i="16"/>
  <c r="E313" i="20" s="1"/>
  <c r="F313" i="16"/>
  <c r="F313" i="20" s="1"/>
  <c r="G313" i="16"/>
  <c r="G313" i="20" s="1"/>
  <c r="H313" i="16"/>
  <c r="H313" i="20" s="1"/>
  <c r="I313" i="16"/>
  <c r="I313" i="20" s="1"/>
  <c r="J313" i="16"/>
  <c r="J313" i="20" s="1"/>
  <c r="K313" i="16"/>
  <c r="K313" i="20" s="1"/>
  <c r="L313" i="16"/>
  <c r="L313" i="20" s="1"/>
  <c r="M313" i="16"/>
  <c r="M313" i="20" s="1"/>
  <c r="N313" i="16"/>
  <c r="N313" i="20" s="1"/>
  <c r="C314" i="16"/>
  <c r="D314" i="16"/>
  <c r="D314" i="20" s="1"/>
  <c r="E314" i="16"/>
  <c r="E314" i="20" s="1"/>
  <c r="F314" i="16"/>
  <c r="F314" i="20" s="1"/>
  <c r="G314" i="16"/>
  <c r="G314" i="20" s="1"/>
  <c r="H314" i="16"/>
  <c r="H314" i="20" s="1"/>
  <c r="I314" i="16"/>
  <c r="I314" i="20" s="1"/>
  <c r="J314" i="16"/>
  <c r="J314" i="20" s="1"/>
  <c r="K314" i="16"/>
  <c r="K314" i="20" s="1"/>
  <c r="L314" i="16"/>
  <c r="L314" i="20" s="1"/>
  <c r="M314" i="16"/>
  <c r="M314" i="20" s="1"/>
  <c r="N314" i="16"/>
  <c r="N314" i="20" s="1"/>
  <c r="C315" i="16"/>
  <c r="D315" i="16"/>
  <c r="E315" i="16"/>
  <c r="F315" i="16"/>
  <c r="G315" i="16"/>
  <c r="H315" i="16"/>
  <c r="I315" i="16"/>
  <c r="J315" i="16"/>
  <c r="K315" i="16"/>
  <c r="L315" i="16"/>
  <c r="M315" i="16"/>
  <c r="N315" i="16"/>
  <c r="C317" i="16"/>
  <c r="D317" i="16"/>
  <c r="E317" i="16"/>
  <c r="F317" i="16"/>
  <c r="G317" i="16"/>
  <c r="H317" i="16"/>
  <c r="I317" i="16"/>
  <c r="J317" i="16"/>
  <c r="K317" i="16"/>
  <c r="L317" i="16"/>
  <c r="M317" i="16"/>
  <c r="N317" i="16"/>
  <c r="G345" i="16"/>
  <c r="B347" i="16" s="1"/>
  <c r="C347" i="16"/>
  <c r="D347" i="16"/>
  <c r="E347" i="16"/>
  <c r="F347" i="16"/>
  <c r="G347" i="16"/>
  <c r="H347" i="16"/>
  <c r="I347" i="16"/>
  <c r="J347" i="16"/>
  <c r="K347" i="16"/>
  <c r="L347" i="16"/>
  <c r="M347" i="16"/>
  <c r="N347" i="16"/>
  <c r="C349" i="16"/>
  <c r="D349" i="16"/>
  <c r="D349" i="20" s="1"/>
  <c r="E349" i="16"/>
  <c r="E349" i="20" s="1"/>
  <c r="F349" i="16"/>
  <c r="F349" i="20" s="1"/>
  <c r="G349" i="16"/>
  <c r="G349" i="20" s="1"/>
  <c r="H349" i="16"/>
  <c r="H349" i="20" s="1"/>
  <c r="I349" i="16"/>
  <c r="I349" i="20" s="1"/>
  <c r="J349" i="16"/>
  <c r="J349" i="20" s="1"/>
  <c r="K349" i="16"/>
  <c r="K349" i="20" s="1"/>
  <c r="L349" i="16"/>
  <c r="L349" i="20" s="1"/>
  <c r="M349" i="16"/>
  <c r="M349" i="20" s="1"/>
  <c r="N349" i="16"/>
  <c r="N349" i="20" s="1"/>
  <c r="C350" i="16"/>
  <c r="D350" i="16"/>
  <c r="D350" i="20" s="1"/>
  <c r="E350" i="16"/>
  <c r="E350" i="20" s="1"/>
  <c r="E408" i="20" s="1"/>
  <c r="F350" i="16"/>
  <c r="F350" i="20" s="1"/>
  <c r="F408" i="20" s="1"/>
  <c r="G350" i="16"/>
  <c r="G350" i="20" s="1"/>
  <c r="G408" i="20" s="1"/>
  <c r="H350" i="16"/>
  <c r="H350" i="20" s="1"/>
  <c r="I350" i="16"/>
  <c r="I350" i="20" s="1"/>
  <c r="I408" i="20" s="1"/>
  <c r="J350" i="16"/>
  <c r="J350" i="20" s="1"/>
  <c r="J408" i="20" s="1"/>
  <c r="K350" i="16"/>
  <c r="K350" i="20" s="1"/>
  <c r="K408" i="20" s="1"/>
  <c r="L350" i="16"/>
  <c r="L350" i="20" s="1"/>
  <c r="M350" i="16"/>
  <c r="M350" i="20" s="1"/>
  <c r="M408" i="20" s="1"/>
  <c r="N350" i="16"/>
  <c r="N350" i="20" s="1"/>
  <c r="N408" i="20" s="1"/>
  <c r="C351" i="16"/>
  <c r="D351" i="16"/>
  <c r="D351" i="20" s="1"/>
  <c r="E351" i="16"/>
  <c r="E351" i="20" s="1"/>
  <c r="E409" i="20" s="1"/>
  <c r="F351" i="16"/>
  <c r="F351" i="20" s="1"/>
  <c r="F409" i="20" s="1"/>
  <c r="G351" i="16"/>
  <c r="G351" i="20" s="1"/>
  <c r="G409" i="20" s="1"/>
  <c r="H351" i="16"/>
  <c r="H351" i="20" s="1"/>
  <c r="I351" i="16"/>
  <c r="I351" i="20" s="1"/>
  <c r="I409" i="20" s="1"/>
  <c r="J351" i="16"/>
  <c r="J351" i="20" s="1"/>
  <c r="J409" i="20" s="1"/>
  <c r="K351" i="16"/>
  <c r="K351" i="20" s="1"/>
  <c r="K409" i="20" s="1"/>
  <c r="L351" i="16"/>
  <c r="L351" i="20" s="1"/>
  <c r="M351" i="16"/>
  <c r="M351" i="20" s="1"/>
  <c r="M409" i="20" s="1"/>
  <c r="N351" i="16"/>
  <c r="N351" i="20" s="1"/>
  <c r="N409" i="20" s="1"/>
  <c r="C352" i="16"/>
  <c r="D352" i="16"/>
  <c r="D352" i="20" s="1"/>
  <c r="E352" i="16"/>
  <c r="E352" i="20" s="1"/>
  <c r="E410" i="20" s="1"/>
  <c r="F352" i="16"/>
  <c r="F352" i="20" s="1"/>
  <c r="F410" i="20" s="1"/>
  <c r="G352" i="16"/>
  <c r="G352" i="20" s="1"/>
  <c r="G410" i="20" s="1"/>
  <c r="H352" i="16"/>
  <c r="H352" i="20" s="1"/>
  <c r="I352" i="16"/>
  <c r="I352" i="20" s="1"/>
  <c r="I410" i="20" s="1"/>
  <c r="J352" i="16"/>
  <c r="J352" i="20" s="1"/>
  <c r="J410" i="20" s="1"/>
  <c r="K352" i="16"/>
  <c r="K352" i="20" s="1"/>
  <c r="K410" i="20" s="1"/>
  <c r="L352" i="16"/>
  <c r="L352" i="20" s="1"/>
  <c r="M352" i="16"/>
  <c r="M352" i="20" s="1"/>
  <c r="M410" i="20" s="1"/>
  <c r="N352" i="16"/>
  <c r="N352" i="20" s="1"/>
  <c r="N410" i="20" s="1"/>
  <c r="C353" i="16"/>
  <c r="D353" i="16"/>
  <c r="D353" i="20" s="1"/>
  <c r="E353" i="16"/>
  <c r="E353" i="20" s="1"/>
  <c r="E411" i="20" s="1"/>
  <c r="F353" i="16"/>
  <c r="F353" i="20" s="1"/>
  <c r="F411" i="20" s="1"/>
  <c r="G353" i="16"/>
  <c r="G353" i="20" s="1"/>
  <c r="G411" i="20" s="1"/>
  <c r="H353" i="16"/>
  <c r="H353" i="20" s="1"/>
  <c r="I353" i="16"/>
  <c r="I353" i="20" s="1"/>
  <c r="I411" i="20" s="1"/>
  <c r="J353" i="16"/>
  <c r="J353" i="20" s="1"/>
  <c r="J411" i="20" s="1"/>
  <c r="K353" i="16"/>
  <c r="K353" i="20" s="1"/>
  <c r="K411" i="20" s="1"/>
  <c r="L353" i="16"/>
  <c r="L353" i="20" s="1"/>
  <c r="M353" i="16"/>
  <c r="M353" i="20" s="1"/>
  <c r="M411" i="20" s="1"/>
  <c r="N353" i="16"/>
  <c r="N353" i="20" s="1"/>
  <c r="N411" i="20" s="1"/>
  <c r="C354" i="16"/>
  <c r="D354" i="16"/>
  <c r="D354" i="20" s="1"/>
  <c r="E354" i="16"/>
  <c r="E354" i="20" s="1"/>
  <c r="E412" i="20" s="1"/>
  <c r="F354" i="16"/>
  <c r="F354" i="20" s="1"/>
  <c r="F412" i="20" s="1"/>
  <c r="G354" i="16"/>
  <c r="G354" i="20" s="1"/>
  <c r="G412" i="20" s="1"/>
  <c r="H354" i="16"/>
  <c r="H354" i="20" s="1"/>
  <c r="I354" i="16"/>
  <c r="I354" i="20" s="1"/>
  <c r="I412" i="20" s="1"/>
  <c r="J354" i="16"/>
  <c r="J354" i="20" s="1"/>
  <c r="J412" i="20" s="1"/>
  <c r="K354" i="16"/>
  <c r="K354" i="20" s="1"/>
  <c r="K412" i="20" s="1"/>
  <c r="L354" i="16"/>
  <c r="L354" i="20" s="1"/>
  <c r="M354" i="16"/>
  <c r="M354" i="20" s="1"/>
  <c r="M412" i="20" s="1"/>
  <c r="N354" i="16"/>
  <c r="N354" i="20" s="1"/>
  <c r="N412" i="20" s="1"/>
  <c r="C355" i="16"/>
  <c r="D355" i="16"/>
  <c r="D355" i="20" s="1"/>
  <c r="E355" i="16"/>
  <c r="E355" i="20" s="1"/>
  <c r="E413" i="20" s="1"/>
  <c r="F355" i="16"/>
  <c r="F355" i="20" s="1"/>
  <c r="F413" i="20" s="1"/>
  <c r="G355" i="16"/>
  <c r="G355" i="20" s="1"/>
  <c r="G413" i="20" s="1"/>
  <c r="H355" i="16"/>
  <c r="H355" i="20" s="1"/>
  <c r="I355" i="16"/>
  <c r="I355" i="20" s="1"/>
  <c r="I413" i="20" s="1"/>
  <c r="J355" i="16"/>
  <c r="J355" i="20" s="1"/>
  <c r="J413" i="20" s="1"/>
  <c r="K355" i="16"/>
  <c r="K355" i="20" s="1"/>
  <c r="K413" i="20" s="1"/>
  <c r="L355" i="16"/>
  <c r="L355" i="20" s="1"/>
  <c r="M355" i="16"/>
  <c r="M355" i="20" s="1"/>
  <c r="M413" i="20" s="1"/>
  <c r="N355" i="16"/>
  <c r="N355" i="20" s="1"/>
  <c r="N413" i="20" s="1"/>
  <c r="C356" i="16"/>
  <c r="D356" i="16"/>
  <c r="D356" i="20" s="1"/>
  <c r="E356" i="16"/>
  <c r="E356" i="20" s="1"/>
  <c r="E414" i="20" s="1"/>
  <c r="F356" i="16"/>
  <c r="F356" i="20" s="1"/>
  <c r="F414" i="20" s="1"/>
  <c r="G356" i="16"/>
  <c r="G356" i="20" s="1"/>
  <c r="G414" i="20" s="1"/>
  <c r="H356" i="16"/>
  <c r="H356" i="20" s="1"/>
  <c r="I356" i="16"/>
  <c r="I356" i="20" s="1"/>
  <c r="I414" i="20" s="1"/>
  <c r="J356" i="16"/>
  <c r="J356" i="20" s="1"/>
  <c r="J414" i="20" s="1"/>
  <c r="K356" i="16"/>
  <c r="K356" i="20" s="1"/>
  <c r="K414" i="20" s="1"/>
  <c r="L356" i="16"/>
  <c r="L356" i="20" s="1"/>
  <c r="M356" i="16"/>
  <c r="M356" i="20" s="1"/>
  <c r="M414" i="20" s="1"/>
  <c r="N356" i="16"/>
  <c r="N356" i="20" s="1"/>
  <c r="N414" i="20" s="1"/>
  <c r="C357" i="16"/>
  <c r="D357" i="16"/>
  <c r="D357" i="20" s="1"/>
  <c r="E357" i="16"/>
  <c r="E357" i="20" s="1"/>
  <c r="E415" i="20" s="1"/>
  <c r="F357" i="16"/>
  <c r="F357" i="20" s="1"/>
  <c r="F415" i="20" s="1"/>
  <c r="G357" i="16"/>
  <c r="G357" i="20" s="1"/>
  <c r="G415" i="20" s="1"/>
  <c r="H357" i="16"/>
  <c r="H357" i="20" s="1"/>
  <c r="I357" i="16"/>
  <c r="I357" i="20" s="1"/>
  <c r="I415" i="20" s="1"/>
  <c r="J357" i="16"/>
  <c r="J357" i="20" s="1"/>
  <c r="J415" i="20" s="1"/>
  <c r="K357" i="16"/>
  <c r="K357" i="20" s="1"/>
  <c r="K415" i="20" s="1"/>
  <c r="L357" i="16"/>
  <c r="L357" i="20" s="1"/>
  <c r="M357" i="16"/>
  <c r="M357" i="20" s="1"/>
  <c r="M415" i="20" s="1"/>
  <c r="N357" i="16"/>
  <c r="N357" i="20" s="1"/>
  <c r="N415" i="20" s="1"/>
  <c r="C358" i="16"/>
  <c r="D358" i="16"/>
  <c r="D358" i="20" s="1"/>
  <c r="E358" i="16"/>
  <c r="E358" i="20" s="1"/>
  <c r="E416" i="20" s="1"/>
  <c r="F358" i="16"/>
  <c r="F358" i="20" s="1"/>
  <c r="F416" i="20" s="1"/>
  <c r="G358" i="16"/>
  <c r="G358" i="20" s="1"/>
  <c r="G416" i="20" s="1"/>
  <c r="H358" i="16"/>
  <c r="H358" i="20" s="1"/>
  <c r="I358" i="16"/>
  <c r="I358" i="20" s="1"/>
  <c r="I416" i="20" s="1"/>
  <c r="J358" i="16"/>
  <c r="J358" i="20" s="1"/>
  <c r="J416" i="20" s="1"/>
  <c r="K358" i="16"/>
  <c r="K358" i="20" s="1"/>
  <c r="K416" i="20" s="1"/>
  <c r="L358" i="16"/>
  <c r="L358" i="20" s="1"/>
  <c r="M358" i="16"/>
  <c r="M358" i="20" s="1"/>
  <c r="M416" i="20" s="1"/>
  <c r="N358" i="16"/>
  <c r="N358" i="20" s="1"/>
  <c r="N416" i="20" s="1"/>
  <c r="C359" i="16"/>
  <c r="D359" i="16"/>
  <c r="D359" i="20" s="1"/>
  <c r="E359" i="16"/>
  <c r="E359" i="20" s="1"/>
  <c r="E417" i="20" s="1"/>
  <c r="F359" i="16"/>
  <c r="F359" i="20" s="1"/>
  <c r="F417" i="20" s="1"/>
  <c r="G359" i="16"/>
  <c r="G359" i="20" s="1"/>
  <c r="G417" i="20" s="1"/>
  <c r="H359" i="16"/>
  <c r="H359" i="20" s="1"/>
  <c r="I359" i="16"/>
  <c r="I359" i="20" s="1"/>
  <c r="I417" i="20" s="1"/>
  <c r="J359" i="16"/>
  <c r="J359" i="20" s="1"/>
  <c r="J417" i="20" s="1"/>
  <c r="K359" i="16"/>
  <c r="K359" i="20" s="1"/>
  <c r="K417" i="20" s="1"/>
  <c r="L359" i="16"/>
  <c r="L359" i="20" s="1"/>
  <c r="M359" i="16"/>
  <c r="M359" i="20" s="1"/>
  <c r="M417" i="20" s="1"/>
  <c r="N359" i="16"/>
  <c r="N359" i="20" s="1"/>
  <c r="N417" i="20" s="1"/>
  <c r="C360" i="16"/>
  <c r="D360" i="16"/>
  <c r="D360" i="20" s="1"/>
  <c r="E360" i="16"/>
  <c r="E360" i="20" s="1"/>
  <c r="E418" i="20" s="1"/>
  <c r="F360" i="16"/>
  <c r="F360" i="20" s="1"/>
  <c r="F418" i="20" s="1"/>
  <c r="G360" i="16"/>
  <c r="G360" i="20" s="1"/>
  <c r="G418" i="20" s="1"/>
  <c r="H360" i="16"/>
  <c r="H360" i="20" s="1"/>
  <c r="I360" i="16"/>
  <c r="I360" i="20" s="1"/>
  <c r="I418" i="20" s="1"/>
  <c r="J360" i="16"/>
  <c r="J360" i="20" s="1"/>
  <c r="J418" i="20" s="1"/>
  <c r="K360" i="16"/>
  <c r="K360" i="20" s="1"/>
  <c r="K418" i="20" s="1"/>
  <c r="L360" i="16"/>
  <c r="L360" i="20" s="1"/>
  <c r="M360" i="16"/>
  <c r="M360" i="20" s="1"/>
  <c r="M418" i="20" s="1"/>
  <c r="N360" i="16"/>
  <c r="N360" i="20" s="1"/>
  <c r="N418" i="20" s="1"/>
  <c r="C361" i="16"/>
  <c r="D361" i="16"/>
  <c r="D361" i="20" s="1"/>
  <c r="E361" i="16"/>
  <c r="E361" i="20" s="1"/>
  <c r="E419" i="20" s="1"/>
  <c r="F361" i="16"/>
  <c r="F361" i="20" s="1"/>
  <c r="F419" i="20" s="1"/>
  <c r="G361" i="16"/>
  <c r="G361" i="20" s="1"/>
  <c r="G419" i="20" s="1"/>
  <c r="H361" i="16"/>
  <c r="H361" i="20" s="1"/>
  <c r="I361" i="16"/>
  <c r="I361" i="20" s="1"/>
  <c r="I419" i="20" s="1"/>
  <c r="J361" i="16"/>
  <c r="J361" i="20" s="1"/>
  <c r="J419" i="20" s="1"/>
  <c r="K361" i="16"/>
  <c r="K361" i="20" s="1"/>
  <c r="K419" i="20" s="1"/>
  <c r="L361" i="16"/>
  <c r="L361" i="20" s="1"/>
  <c r="M361" i="16"/>
  <c r="M361" i="20" s="1"/>
  <c r="M419" i="20" s="1"/>
  <c r="N361" i="16"/>
  <c r="N361" i="20" s="1"/>
  <c r="N419" i="20" s="1"/>
  <c r="C362" i="16"/>
  <c r="D362" i="16"/>
  <c r="D362" i="20" s="1"/>
  <c r="E362" i="16"/>
  <c r="E362" i="20" s="1"/>
  <c r="E420" i="20" s="1"/>
  <c r="F362" i="16"/>
  <c r="F362" i="20" s="1"/>
  <c r="F420" i="20" s="1"/>
  <c r="G362" i="16"/>
  <c r="G362" i="20" s="1"/>
  <c r="G420" i="20" s="1"/>
  <c r="H362" i="16"/>
  <c r="H362" i="20" s="1"/>
  <c r="I362" i="16"/>
  <c r="I362" i="20" s="1"/>
  <c r="I420" i="20" s="1"/>
  <c r="J362" i="16"/>
  <c r="J362" i="20" s="1"/>
  <c r="J420" i="20" s="1"/>
  <c r="K362" i="16"/>
  <c r="K362" i="20" s="1"/>
  <c r="K420" i="20" s="1"/>
  <c r="L362" i="16"/>
  <c r="L362" i="20" s="1"/>
  <c r="M362" i="16"/>
  <c r="M362" i="20" s="1"/>
  <c r="M420" i="20" s="1"/>
  <c r="N362" i="16"/>
  <c r="N362" i="20" s="1"/>
  <c r="N420" i="20" s="1"/>
  <c r="C363" i="16"/>
  <c r="D363" i="16"/>
  <c r="D363" i="20" s="1"/>
  <c r="E363" i="16"/>
  <c r="E363" i="20" s="1"/>
  <c r="E421" i="20" s="1"/>
  <c r="F363" i="16"/>
  <c r="F363" i="20" s="1"/>
  <c r="F421" i="20" s="1"/>
  <c r="G363" i="16"/>
  <c r="G363" i="20" s="1"/>
  <c r="G421" i="20" s="1"/>
  <c r="H363" i="16"/>
  <c r="H363" i="20" s="1"/>
  <c r="I363" i="16"/>
  <c r="I363" i="20" s="1"/>
  <c r="I421" i="20" s="1"/>
  <c r="J363" i="16"/>
  <c r="J363" i="20" s="1"/>
  <c r="J421" i="20" s="1"/>
  <c r="K363" i="16"/>
  <c r="K363" i="20" s="1"/>
  <c r="K421" i="20" s="1"/>
  <c r="L363" i="16"/>
  <c r="L363" i="20" s="1"/>
  <c r="M363" i="16"/>
  <c r="M363" i="20" s="1"/>
  <c r="M421" i="20" s="1"/>
  <c r="N363" i="16"/>
  <c r="N363" i="20" s="1"/>
  <c r="N421" i="20" s="1"/>
  <c r="C364" i="16"/>
  <c r="D364" i="16"/>
  <c r="D364" i="20" s="1"/>
  <c r="D422" i="20" s="1"/>
  <c r="E364" i="16"/>
  <c r="E364" i="20" s="1"/>
  <c r="E422" i="20" s="1"/>
  <c r="F364" i="16"/>
  <c r="F364" i="20" s="1"/>
  <c r="F422" i="20" s="1"/>
  <c r="G364" i="16"/>
  <c r="G364" i="20" s="1"/>
  <c r="G422" i="20" s="1"/>
  <c r="H364" i="16"/>
  <c r="H364" i="20" s="1"/>
  <c r="H422" i="20" s="1"/>
  <c r="I364" i="16"/>
  <c r="I364" i="20" s="1"/>
  <c r="I422" i="20" s="1"/>
  <c r="J364" i="16"/>
  <c r="J364" i="20" s="1"/>
  <c r="J422" i="20" s="1"/>
  <c r="K364" i="16"/>
  <c r="K364" i="20" s="1"/>
  <c r="K422" i="20" s="1"/>
  <c r="L364" i="16"/>
  <c r="L364" i="20" s="1"/>
  <c r="L422" i="20" s="1"/>
  <c r="M364" i="16"/>
  <c r="M364" i="20" s="1"/>
  <c r="M422" i="20" s="1"/>
  <c r="N364" i="16"/>
  <c r="N364" i="20" s="1"/>
  <c r="N422" i="20" s="1"/>
  <c r="C365" i="16"/>
  <c r="D365" i="16"/>
  <c r="D365" i="20" s="1"/>
  <c r="D423" i="20" s="1"/>
  <c r="E365" i="16"/>
  <c r="E365" i="20" s="1"/>
  <c r="E423" i="20" s="1"/>
  <c r="F365" i="16"/>
  <c r="F365" i="20" s="1"/>
  <c r="F423" i="20" s="1"/>
  <c r="G365" i="16"/>
  <c r="G365" i="20" s="1"/>
  <c r="G423" i="20" s="1"/>
  <c r="H365" i="16"/>
  <c r="H365" i="20" s="1"/>
  <c r="H423" i="20" s="1"/>
  <c r="I365" i="16"/>
  <c r="I365" i="20" s="1"/>
  <c r="I423" i="20" s="1"/>
  <c r="J365" i="16"/>
  <c r="J365" i="20" s="1"/>
  <c r="J423" i="20" s="1"/>
  <c r="K365" i="16"/>
  <c r="K365" i="20" s="1"/>
  <c r="K423" i="20" s="1"/>
  <c r="L365" i="16"/>
  <c r="L365" i="20" s="1"/>
  <c r="L423" i="20" s="1"/>
  <c r="M365" i="16"/>
  <c r="M365" i="20" s="1"/>
  <c r="M423" i="20" s="1"/>
  <c r="N365" i="16"/>
  <c r="N365" i="20" s="1"/>
  <c r="N423" i="20" s="1"/>
  <c r="C366" i="16"/>
  <c r="D366" i="16"/>
  <c r="D366" i="20" s="1"/>
  <c r="D424" i="20" s="1"/>
  <c r="E366" i="16"/>
  <c r="E366" i="20" s="1"/>
  <c r="E424" i="20" s="1"/>
  <c r="F366" i="16"/>
  <c r="F366" i="20" s="1"/>
  <c r="F424" i="20" s="1"/>
  <c r="G366" i="16"/>
  <c r="G366" i="20" s="1"/>
  <c r="G424" i="20" s="1"/>
  <c r="H366" i="16"/>
  <c r="H366" i="20" s="1"/>
  <c r="H424" i="20" s="1"/>
  <c r="I366" i="16"/>
  <c r="I366" i="20" s="1"/>
  <c r="I424" i="20" s="1"/>
  <c r="J366" i="16"/>
  <c r="J366" i="20" s="1"/>
  <c r="J424" i="20" s="1"/>
  <c r="K366" i="16"/>
  <c r="K366" i="20" s="1"/>
  <c r="K424" i="20" s="1"/>
  <c r="L366" i="16"/>
  <c r="L366" i="20" s="1"/>
  <c r="L424" i="20" s="1"/>
  <c r="M366" i="16"/>
  <c r="M366" i="20" s="1"/>
  <c r="M424" i="20" s="1"/>
  <c r="N366" i="16"/>
  <c r="N366" i="20" s="1"/>
  <c r="N424" i="20" s="1"/>
  <c r="C367" i="16"/>
  <c r="D367" i="16"/>
  <c r="D367" i="20" s="1"/>
  <c r="D425" i="20" s="1"/>
  <c r="E367" i="16"/>
  <c r="E367" i="20" s="1"/>
  <c r="E425" i="20" s="1"/>
  <c r="F367" i="16"/>
  <c r="F367" i="20" s="1"/>
  <c r="F425" i="20" s="1"/>
  <c r="G367" i="16"/>
  <c r="G367" i="20" s="1"/>
  <c r="G425" i="20" s="1"/>
  <c r="H367" i="16"/>
  <c r="H367" i="20" s="1"/>
  <c r="H425" i="20" s="1"/>
  <c r="I367" i="16"/>
  <c r="I367" i="20" s="1"/>
  <c r="I425" i="20" s="1"/>
  <c r="J367" i="16"/>
  <c r="J367" i="20" s="1"/>
  <c r="J425" i="20" s="1"/>
  <c r="K367" i="16"/>
  <c r="K367" i="20" s="1"/>
  <c r="K425" i="20" s="1"/>
  <c r="L367" i="16"/>
  <c r="L367" i="20" s="1"/>
  <c r="L425" i="20" s="1"/>
  <c r="M367" i="16"/>
  <c r="M367" i="20" s="1"/>
  <c r="M425" i="20" s="1"/>
  <c r="N367" i="16"/>
  <c r="N367" i="20" s="1"/>
  <c r="N425" i="20" s="1"/>
  <c r="C368" i="16"/>
  <c r="D368" i="16"/>
  <c r="D368" i="20" s="1"/>
  <c r="D426" i="20" s="1"/>
  <c r="E368" i="16"/>
  <c r="E368" i="20" s="1"/>
  <c r="E426" i="20" s="1"/>
  <c r="F368" i="16"/>
  <c r="F368" i="20" s="1"/>
  <c r="F426" i="20" s="1"/>
  <c r="G368" i="16"/>
  <c r="G368" i="20" s="1"/>
  <c r="G426" i="20" s="1"/>
  <c r="H368" i="16"/>
  <c r="H368" i="20" s="1"/>
  <c r="H426" i="20" s="1"/>
  <c r="I368" i="16"/>
  <c r="I368" i="20" s="1"/>
  <c r="I426" i="20" s="1"/>
  <c r="J368" i="16"/>
  <c r="J368" i="20" s="1"/>
  <c r="J426" i="20" s="1"/>
  <c r="K368" i="16"/>
  <c r="K368" i="20" s="1"/>
  <c r="K426" i="20" s="1"/>
  <c r="L368" i="16"/>
  <c r="L368" i="20" s="1"/>
  <c r="L426" i="20" s="1"/>
  <c r="M368" i="16"/>
  <c r="M368" i="20" s="1"/>
  <c r="M426" i="20" s="1"/>
  <c r="N368" i="16"/>
  <c r="N368" i="20" s="1"/>
  <c r="N426" i="20" s="1"/>
  <c r="C369" i="16"/>
  <c r="D369" i="16"/>
  <c r="D369" i="20" s="1"/>
  <c r="D427" i="20" s="1"/>
  <c r="E369" i="16"/>
  <c r="E369" i="20" s="1"/>
  <c r="E427" i="20" s="1"/>
  <c r="F369" i="16"/>
  <c r="F369" i="20" s="1"/>
  <c r="F427" i="20" s="1"/>
  <c r="G369" i="16"/>
  <c r="G369" i="20" s="1"/>
  <c r="G427" i="20" s="1"/>
  <c r="H369" i="16"/>
  <c r="H369" i="20" s="1"/>
  <c r="H427" i="20" s="1"/>
  <c r="I369" i="16"/>
  <c r="I369" i="20" s="1"/>
  <c r="I427" i="20" s="1"/>
  <c r="J369" i="16"/>
  <c r="J369" i="20" s="1"/>
  <c r="J427" i="20" s="1"/>
  <c r="K369" i="16"/>
  <c r="K369" i="20" s="1"/>
  <c r="K427" i="20" s="1"/>
  <c r="L369" i="16"/>
  <c r="L369" i="20" s="1"/>
  <c r="L427" i="20" s="1"/>
  <c r="M369" i="16"/>
  <c r="M369" i="20" s="1"/>
  <c r="M427" i="20" s="1"/>
  <c r="N369" i="16"/>
  <c r="N369" i="20" s="1"/>
  <c r="N427" i="20" s="1"/>
  <c r="C370" i="16"/>
  <c r="D370" i="16"/>
  <c r="D370" i="20" s="1"/>
  <c r="D428" i="20" s="1"/>
  <c r="E370" i="16"/>
  <c r="E370" i="20" s="1"/>
  <c r="E428" i="20" s="1"/>
  <c r="F370" i="16"/>
  <c r="F370" i="20" s="1"/>
  <c r="F428" i="20" s="1"/>
  <c r="G370" i="16"/>
  <c r="G370" i="20" s="1"/>
  <c r="G428" i="20" s="1"/>
  <c r="H370" i="16"/>
  <c r="H370" i="20" s="1"/>
  <c r="H428" i="20" s="1"/>
  <c r="I370" i="16"/>
  <c r="I370" i="20" s="1"/>
  <c r="I428" i="20" s="1"/>
  <c r="J370" i="16"/>
  <c r="J370" i="20" s="1"/>
  <c r="J428" i="20" s="1"/>
  <c r="K370" i="16"/>
  <c r="K370" i="20" s="1"/>
  <c r="K428" i="20" s="1"/>
  <c r="L370" i="16"/>
  <c r="L370" i="20" s="1"/>
  <c r="L428" i="20" s="1"/>
  <c r="M370" i="16"/>
  <c r="M370" i="20" s="1"/>
  <c r="M428" i="20" s="1"/>
  <c r="N370" i="16"/>
  <c r="N370" i="20" s="1"/>
  <c r="N428" i="20" s="1"/>
  <c r="C371" i="16"/>
  <c r="D371" i="16"/>
  <c r="D371" i="20" s="1"/>
  <c r="D429" i="20" s="1"/>
  <c r="E371" i="16"/>
  <c r="E371" i="20" s="1"/>
  <c r="E429" i="20" s="1"/>
  <c r="F371" i="16"/>
  <c r="F371" i="20" s="1"/>
  <c r="F429" i="20" s="1"/>
  <c r="G371" i="16"/>
  <c r="G371" i="20" s="1"/>
  <c r="G429" i="20" s="1"/>
  <c r="H371" i="16"/>
  <c r="H371" i="20" s="1"/>
  <c r="H429" i="20" s="1"/>
  <c r="I371" i="16"/>
  <c r="I371" i="20" s="1"/>
  <c r="I429" i="20" s="1"/>
  <c r="J371" i="16"/>
  <c r="J371" i="20" s="1"/>
  <c r="J429" i="20" s="1"/>
  <c r="K371" i="16"/>
  <c r="K371" i="20" s="1"/>
  <c r="K429" i="20" s="1"/>
  <c r="L371" i="16"/>
  <c r="L371" i="20" s="1"/>
  <c r="L429" i="20" s="1"/>
  <c r="M371" i="16"/>
  <c r="M371" i="20" s="1"/>
  <c r="M429" i="20" s="1"/>
  <c r="N371" i="16"/>
  <c r="N371" i="20" s="1"/>
  <c r="N429" i="20" s="1"/>
  <c r="C372" i="16"/>
  <c r="D372" i="16"/>
  <c r="D372" i="20" s="1"/>
  <c r="D430" i="20" s="1"/>
  <c r="E372" i="16"/>
  <c r="E372" i="20" s="1"/>
  <c r="E430" i="20" s="1"/>
  <c r="F372" i="16"/>
  <c r="F372" i="20" s="1"/>
  <c r="F430" i="20" s="1"/>
  <c r="G372" i="16"/>
  <c r="G372" i="20" s="1"/>
  <c r="G430" i="20" s="1"/>
  <c r="H372" i="16"/>
  <c r="H372" i="20" s="1"/>
  <c r="H430" i="20" s="1"/>
  <c r="I372" i="16"/>
  <c r="I372" i="20" s="1"/>
  <c r="I430" i="20" s="1"/>
  <c r="J372" i="16"/>
  <c r="J372" i="20" s="1"/>
  <c r="J430" i="20" s="1"/>
  <c r="K372" i="16"/>
  <c r="K372" i="20" s="1"/>
  <c r="K430" i="20" s="1"/>
  <c r="L372" i="16"/>
  <c r="L372" i="20" s="1"/>
  <c r="L430" i="20" s="1"/>
  <c r="M372" i="16"/>
  <c r="M372" i="20" s="1"/>
  <c r="M430" i="20" s="1"/>
  <c r="N372" i="16"/>
  <c r="N372" i="20" s="1"/>
  <c r="N430" i="20" s="1"/>
  <c r="C373" i="16"/>
  <c r="D373" i="16"/>
  <c r="E373" i="16"/>
  <c r="E375" i="16" s="1"/>
  <c r="F373" i="16"/>
  <c r="G373" i="16"/>
  <c r="H373" i="16"/>
  <c r="I373" i="16"/>
  <c r="J373" i="16"/>
  <c r="K373" i="16"/>
  <c r="L373" i="16"/>
  <c r="M373" i="16"/>
  <c r="N373" i="16"/>
  <c r="C375" i="16"/>
  <c r="D375" i="16"/>
  <c r="F375" i="16"/>
  <c r="G375" i="16"/>
  <c r="H375" i="16"/>
  <c r="I375" i="16"/>
  <c r="J375" i="16"/>
  <c r="K375" i="16"/>
  <c r="L375" i="16"/>
  <c r="M375" i="16"/>
  <c r="N375" i="16"/>
  <c r="C405" i="16"/>
  <c r="D405" i="16"/>
  <c r="E405" i="16"/>
  <c r="F405" i="16"/>
  <c r="G405" i="16"/>
  <c r="H405" i="16"/>
  <c r="I405" i="16"/>
  <c r="J405" i="16"/>
  <c r="K405" i="16"/>
  <c r="L405" i="16"/>
  <c r="M405" i="16"/>
  <c r="N405" i="16"/>
  <c r="C407" i="16"/>
  <c r="D407" i="16"/>
  <c r="N434" i="16" s="1"/>
  <c r="C432" i="16" s="1"/>
  <c r="E407" i="16"/>
  <c r="F407" i="16"/>
  <c r="G407" i="16"/>
  <c r="H407" i="16"/>
  <c r="I407" i="16"/>
  <c r="J407" i="16"/>
  <c r="K407" i="16"/>
  <c r="L407" i="16"/>
  <c r="M407" i="16"/>
  <c r="N407" i="16"/>
  <c r="C408" i="16"/>
  <c r="D408" i="16"/>
  <c r="E408" i="16"/>
  <c r="F408" i="16"/>
  <c r="G408" i="16"/>
  <c r="H408" i="16"/>
  <c r="I408" i="16"/>
  <c r="J408" i="16"/>
  <c r="K408" i="16"/>
  <c r="L408" i="16"/>
  <c r="M408" i="16"/>
  <c r="N408" i="16"/>
  <c r="C409" i="16"/>
  <c r="D409" i="16"/>
  <c r="E409" i="16"/>
  <c r="F409" i="16"/>
  <c r="G409" i="16"/>
  <c r="H409" i="16"/>
  <c r="I409" i="16"/>
  <c r="J409" i="16"/>
  <c r="K409" i="16"/>
  <c r="L409" i="16"/>
  <c r="M409" i="16"/>
  <c r="N409" i="16"/>
  <c r="C410" i="16"/>
  <c r="D410" i="16"/>
  <c r="E410" i="16"/>
  <c r="F410" i="16"/>
  <c r="G410" i="16"/>
  <c r="H410" i="16"/>
  <c r="I410" i="16"/>
  <c r="J410" i="16"/>
  <c r="K410" i="16"/>
  <c r="L410" i="16"/>
  <c r="M410" i="16"/>
  <c r="N410" i="16"/>
  <c r="C411" i="16"/>
  <c r="D411" i="16"/>
  <c r="E411" i="16"/>
  <c r="F411" i="16"/>
  <c r="G411" i="16"/>
  <c r="H411" i="16"/>
  <c r="I411" i="16"/>
  <c r="J411" i="16"/>
  <c r="K411" i="16"/>
  <c r="L411" i="16"/>
  <c r="M411" i="16"/>
  <c r="N411" i="16"/>
  <c r="C412" i="16"/>
  <c r="D412" i="16"/>
  <c r="E412" i="16"/>
  <c r="F412" i="16"/>
  <c r="G412" i="16"/>
  <c r="H412" i="16"/>
  <c r="I412" i="16"/>
  <c r="J412" i="16"/>
  <c r="K412" i="16"/>
  <c r="L412" i="16"/>
  <c r="M412" i="16"/>
  <c r="N412" i="16"/>
  <c r="C413" i="16"/>
  <c r="D413" i="16"/>
  <c r="E413" i="16"/>
  <c r="F413" i="16"/>
  <c r="G413" i="16"/>
  <c r="H413" i="16"/>
  <c r="I413" i="16"/>
  <c r="J413" i="16"/>
  <c r="K413" i="16"/>
  <c r="L413" i="16"/>
  <c r="M413" i="16"/>
  <c r="N413" i="16"/>
  <c r="C414" i="16"/>
  <c r="D414" i="16"/>
  <c r="E414" i="16"/>
  <c r="F414" i="16"/>
  <c r="G414" i="16"/>
  <c r="H414" i="16"/>
  <c r="I414" i="16"/>
  <c r="J414" i="16"/>
  <c r="K414" i="16"/>
  <c r="L414" i="16"/>
  <c r="M414" i="16"/>
  <c r="N414" i="16"/>
  <c r="C415" i="16"/>
  <c r="D415" i="16"/>
  <c r="E415" i="16"/>
  <c r="F415" i="16"/>
  <c r="G415" i="16"/>
  <c r="H415" i="16"/>
  <c r="I415" i="16"/>
  <c r="J415" i="16"/>
  <c r="K415" i="16"/>
  <c r="L415" i="16"/>
  <c r="M415" i="16"/>
  <c r="N415" i="16"/>
  <c r="C416" i="16"/>
  <c r="D416" i="16"/>
  <c r="E416" i="16"/>
  <c r="F416" i="16"/>
  <c r="G416" i="16"/>
  <c r="H416" i="16"/>
  <c r="I416" i="16"/>
  <c r="J416" i="16"/>
  <c r="K416" i="16"/>
  <c r="L416" i="16"/>
  <c r="M416" i="16"/>
  <c r="N416" i="16"/>
  <c r="C417" i="16"/>
  <c r="D417" i="16"/>
  <c r="E417" i="16"/>
  <c r="F417" i="16"/>
  <c r="G417" i="16"/>
  <c r="H417" i="16"/>
  <c r="I417" i="16"/>
  <c r="J417" i="16"/>
  <c r="K417" i="16"/>
  <c r="L417" i="16"/>
  <c r="M417" i="16"/>
  <c r="N417" i="16"/>
  <c r="C418" i="16"/>
  <c r="D418" i="16"/>
  <c r="E418" i="16"/>
  <c r="F418" i="16"/>
  <c r="G418" i="16"/>
  <c r="H418" i="16"/>
  <c r="I418" i="16"/>
  <c r="J418" i="16"/>
  <c r="K418" i="16"/>
  <c r="L418" i="16"/>
  <c r="M418" i="16"/>
  <c r="N418" i="16"/>
  <c r="C419" i="16"/>
  <c r="D419" i="16"/>
  <c r="E419" i="16"/>
  <c r="F419" i="16"/>
  <c r="G419" i="16"/>
  <c r="H419" i="16"/>
  <c r="I419" i="16"/>
  <c r="J419" i="16"/>
  <c r="K419" i="16"/>
  <c r="L419" i="16"/>
  <c r="M419" i="16"/>
  <c r="N419" i="16"/>
  <c r="C420" i="16"/>
  <c r="D420" i="16"/>
  <c r="E420" i="16"/>
  <c r="F420" i="16"/>
  <c r="G420" i="16"/>
  <c r="H420" i="16"/>
  <c r="I420" i="16"/>
  <c r="J420" i="16"/>
  <c r="K420" i="16"/>
  <c r="L420" i="16"/>
  <c r="M420" i="16"/>
  <c r="N420" i="16"/>
  <c r="C421" i="16"/>
  <c r="D421" i="16"/>
  <c r="E421" i="16"/>
  <c r="F421" i="16"/>
  <c r="G421" i="16"/>
  <c r="H421" i="16"/>
  <c r="I421" i="16"/>
  <c r="J421" i="16"/>
  <c r="K421" i="16"/>
  <c r="L421" i="16"/>
  <c r="M421" i="16"/>
  <c r="N421" i="16"/>
  <c r="C422" i="16"/>
  <c r="D422" i="16"/>
  <c r="E422" i="16"/>
  <c r="F422" i="16"/>
  <c r="G422" i="16"/>
  <c r="H422" i="16"/>
  <c r="I422" i="16"/>
  <c r="J422" i="16"/>
  <c r="K422" i="16"/>
  <c r="L422" i="16"/>
  <c r="M422" i="16"/>
  <c r="N422" i="16"/>
  <c r="C423" i="16"/>
  <c r="D423" i="16"/>
  <c r="E423" i="16"/>
  <c r="F423" i="16"/>
  <c r="G423" i="16"/>
  <c r="H423" i="16"/>
  <c r="I423" i="16"/>
  <c r="J423" i="16"/>
  <c r="K423" i="16"/>
  <c r="L423" i="16"/>
  <c r="M423" i="16"/>
  <c r="N423" i="16"/>
  <c r="C424" i="16"/>
  <c r="D424" i="16"/>
  <c r="E424" i="16"/>
  <c r="F424" i="16"/>
  <c r="G424" i="16"/>
  <c r="H424" i="16"/>
  <c r="I424" i="16"/>
  <c r="J424" i="16"/>
  <c r="K424" i="16"/>
  <c r="L424" i="16"/>
  <c r="M424" i="16"/>
  <c r="N424" i="16"/>
  <c r="C425" i="16"/>
  <c r="D425" i="16"/>
  <c r="E425" i="16"/>
  <c r="F425" i="16"/>
  <c r="G425" i="16"/>
  <c r="H425" i="16"/>
  <c r="I425" i="16"/>
  <c r="J425" i="16"/>
  <c r="K425" i="16"/>
  <c r="L425" i="16"/>
  <c r="M425" i="16"/>
  <c r="N425" i="16"/>
  <c r="C426" i="16"/>
  <c r="D426" i="16"/>
  <c r="E426" i="16"/>
  <c r="F426" i="16"/>
  <c r="G426" i="16"/>
  <c r="H426" i="16"/>
  <c r="I426" i="16"/>
  <c r="J426" i="16"/>
  <c r="K426" i="16"/>
  <c r="L426" i="16"/>
  <c r="M426" i="16"/>
  <c r="N426" i="16"/>
  <c r="C427" i="16"/>
  <c r="D427" i="16"/>
  <c r="E427" i="16"/>
  <c r="F427" i="16"/>
  <c r="G427" i="16"/>
  <c r="H427" i="16"/>
  <c r="I427" i="16"/>
  <c r="J427" i="16"/>
  <c r="K427" i="16"/>
  <c r="L427" i="16"/>
  <c r="M427" i="16"/>
  <c r="N427" i="16"/>
  <c r="C428" i="16"/>
  <c r="D428" i="16"/>
  <c r="E428" i="16"/>
  <c r="F428" i="16"/>
  <c r="G428" i="16"/>
  <c r="H428" i="16"/>
  <c r="I428" i="16"/>
  <c r="J428" i="16"/>
  <c r="K428" i="16"/>
  <c r="L428" i="16"/>
  <c r="M428" i="16"/>
  <c r="N428" i="16"/>
  <c r="C429" i="16"/>
  <c r="D429" i="16"/>
  <c r="E429" i="16"/>
  <c r="F429" i="16"/>
  <c r="G429" i="16"/>
  <c r="H429" i="16"/>
  <c r="I429" i="16"/>
  <c r="J429" i="16"/>
  <c r="K429" i="16"/>
  <c r="L429" i="16"/>
  <c r="M429" i="16"/>
  <c r="N429" i="16"/>
  <c r="C430" i="16"/>
  <c r="D430" i="16"/>
  <c r="E430" i="16"/>
  <c r="F430" i="16"/>
  <c r="G430" i="16"/>
  <c r="H430" i="16"/>
  <c r="I430" i="16"/>
  <c r="J430" i="16"/>
  <c r="K430" i="16"/>
  <c r="L430" i="16"/>
  <c r="M430" i="16"/>
  <c r="N430" i="16"/>
  <c r="C431" i="16"/>
  <c r="D431" i="16"/>
  <c r="D433" i="16" s="1"/>
  <c r="E431" i="16"/>
  <c r="F431" i="16"/>
  <c r="G431" i="16"/>
  <c r="H431" i="16"/>
  <c r="I431" i="16"/>
  <c r="J431" i="16"/>
  <c r="J433" i="16" s="1"/>
  <c r="K431" i="16"/>
  <c r="L431" i="16"/>
  <c r="L433" i="16" s="1"/>
  <c r="M431" i="16"/>
  <c r="N431" i="16"/>
  <c r="C433" i="16"/>
  <c r="E433" i="16"/>
  <c r="F433" i="16"/>
  <c r="G433" i="16"/>
  <c r="H433" i="16"/>
  <c r="I433" i="16"/>
  <c r="K433" i="16"/>
  <c r="M433" i="16"/>
  <c r="N433" i="16"/>
  <c r="F436" i="16"/>
  <c r="F437" i="16"/>
  <c r="E323" i="31" l="1"/>
  <c r="K431" i="18"/>
  <c r="K433" i="18" s="1"/>
  <c r="G431" i="18"/>
  <c r="G433" i="18" s="1"/>
  <c r="C431" i="18"/>
  <c r="C433" i="18" s="1"/>
  <c r="C458" i="31"/>
  <c r="G458" i="31"/>
  <c r="K458" i="31"/>
  <c r="C460" i="31"/>
  <c r="G460" i="31"/>
  <c r="K460" i="31"/>
  <c r="C462" i="31"/>
  <c r="G462" i="31"/>
  <c r="K462" i="31"/>
  <c r="C464" i="31"/>
  <c r="D458" i="31"/>
  <c r="H458" i="31"/>
  <c r="L458" i="31"/>
  <c r="D460" i="31"/>
  <c r="H460" i="31"/>
  <c r="L460" i="31"/>
  <c r="D462" i="31"/>
  <c r="H462" i="31"/>
  <c r="L462" i="31"/>
  <c r="B467" i="31"/>
  <c r="E458" i="31"/>
  <c r="I458" i="31"/>
  <c r="M458" i="31"/>
  <c r="E460" i="31"/>
  <c r="I460" i="31"/>
  <c r="M460" i="31"/>
  <c r="E462" i="31"/>
  <c r="I462" i="31"/>
  <c r="M462" i="31"/>
  <c r="F458" i="31"/>
  <c r="J458" i="31"/>
  <c r="N458" i="31"/>
  <c r="F460" i="31"/>
  <c r="J460" i="31"/>
  <c r="N460" i="31"/>
  <c r="F462" i="31"/>
  <c r="J462" i="31"/>
  <c r="N462" i="31"/>
  <c r="D396" i="31"/>
  <c r="C390" i="31"/>
  <c r="G390" i="31"/>
  <c r="K390" i="31"/>
  <c r="C392" i="31"/>
  <c r="G392" i="31"/>
  <c r="K392" i="31"/>
  <c r="C394" i="31"/>
  <c r="G394" i="31"/>
  <c r="K394" i="31"/>
  <c r="B399" i="31"/>
  <c r="C190" i="31"/>
  <c r="G190" i="31"/>
  <c r="K190" i="31"/>
  <c r="C192" i="31"/>
  <c r="G192" i="31"/>
  <c r="K192" i="31"/>
  <c r="C194" i="31"/>
  <c r="G194" i="31"/>
  <c r="K194" i="31"/>
  <c r="C196" i="31"/>
  <c r="D190" i="31"/>
  <c r="H190" i="31"/>
  <c r="L190" i="31"/>
  <c r="D192" i="31"/>
  <c r="H192" i="31"/>
  <c r="L192" i="31"/>
  <c r="D194" i="31"/>
  <c r="H194" i="31"/>
  <c r="L194" i="31"/>
  <c r="B199" i="31"/>
  <c r="E190" i="31"/>
  <c r="I190" i="31"/>
  <c r="M190" i="31"/>
  <c r="E192" i="31"/>
  <c r="I192" i="31"/>
  <c r="M192" i="31"/>
  <c r="E194" i="31"/>
  <c r="I194" i="31"/>
  <c r="M194" i="31"/>
  <c r="F190" i="31"/>
  <c r="J190" i="31"/>
  <c r="N190" i="31"/>
  <c r="F192" i="31"/>
  <c r="J192" i="31"/>
  <c r="N192" i="31"/>
  <c r="F194" i="31"/>
  <c r="J194" i="31"/>
  <c r="N194" i="31"/>
  <c r="M431" i="18"/>
  <c r="M433" i="18" s="1"/>
  <c r="I431" i="18"/>
  <c r="I433" i="18" s="1"/>
  <c r="D397" i="31"/>
  <c r="C391" i="31"/>
  <c r="G391" i="31"/>
  <c r="K391" i="31"/>
  <c r="C393" i="31"/>
  <c r="G393" i="31"/>
  <c r="K393" i="31"/>
  <c r="C395" i="31"/>
  <c r="G395" i="31"/>
  <c r="K395" i="31"/>
  <c r="E329" i="31"/>
  <c r="D323" i="31"/>
  <c r="H323" i="31"/>
  <c r="L323" i="31"/>
  <c r="D325" i="31"/>
  <c r="H325" i="31"/>
  <c r="L325" i="31"/>
  <c r="D327" i="31"/>
  <c r="H327" i="31"/>
  <c r="L327" i="31"/>
  <c r="E128" i="31"/>
  <c r="C122" i="31"/>
  <c r="G122" i="31"/>
  <c r="K122" i="31"/>
  <c r="C124" i="31"/>
  <c r="G124" i="31"/>
  <c r="K124" i="31"/>
  <c r="C126" i="31"/>
  <c r="G126" i="31"/>
  <c r="K126" i="31"/>
  <c r="C131" i="31"/>
  <c r="E22" i="1"/>
  <c r="I22" i="1"/>
  <c r="M22" i="1"/>
  <c r="Q22" i="1"/>
  <c r="U22" i="1"/>
  <c r="Y22" i="1"/>
  <c r="C22" i="1"/>
  <c r="G22" i="1"/>
  <c r="K22" i="1"/>
  <c r="O22" i="1"/>
  <c r="S22" i="1"/>
  <c r="W22" i="1"/>
  <c r="D391" i="31"/>
  <c r="F323" i="31"/>
  <c r="D26" i="1"/>
  <c r="AB23" i="1"/>
  <c r="AB21" i="1"/>
  <c r="L421" i="20"/>
  <c r="H421" i="20"/>
  <c r="D421" i="20"/>
  <c r="L420" i="20"/>
  <c r="H420" i="20"/>
  <c r="D420" i="20"/>
  <c r="L419" i="20"/>
  <c r="H419" i="20"/>
  <c r="D419" i="20"/>
  <c r="L418" i="20"/>
  <c r="H418" i="20"/>
  <c r="D418" i="20"/>
  <c r="L417" i="20"/>
  <c r="H417" i="20"/>
  <c r="D417" i="20"/>
  <c r="L416" i="20"/>
  <c r="H416" i="20"/>
  <c r="D416" i="20"/>
  <c r="L415" i="20"/>
  <c r="H415" i="20"/>
  <c r="D415" i="20"/>
  <c r="L414" i="20"/>
  <c r="H414" i="20"/>
  <c r="D414" i="20"/>
  <c r="L413" i="20"/>
  <c r="H413" i="20"/>
  <c r="D413" i="20"/>
  <c r="L412" i="20"/>
  <c r="H412" i="20"/>
  <c r="D412" i="20"/>
  <c r="L411" i="20"/>
  <c r="H411" i="20"/>
  <c r="D411" i="20"/>
  <c r="L410" i="20"/>
  <c r="H410" i="20"/>
  <c r="D410" i="20"/>
  <c r="L409" i="20"/>
  <c r="H409" i="20"/>
  <c r="D409" i="20"/>
  <c r="L408" i="20"/>
  <c r="H408" i="20"/>
  <c r="D408" i="20"/>
  <c r="N318" i="16"/>
  <c r="C316" i="16" s="1"/>
  <c r="N90" i="16"/>
  <c r="C88" i="16" s="1"/>
  <c r="E407" i="18"/>
  <c r="E431" i="18" s="1"/>
  <c r="E433" i="18" s="1"/>
  <c r="N395" i="31"/>
  <c r="J395" i="31"/>
  <c r="F395" i="31"/>
  <c r="N394" i="31"/>
  <c r="J394" i="31"/>
  <c r="F394" i="31"/>
  <c r="N393" i="31"/>
  <c r="J393" i="31"/>
  <c r="F393" i="31"/>
  <c r="N392" i="31"/>
  <c r="J392" i="31"/>
  <c r="F392" i="31"/>
  <c r="N391" i="31"/>
  <c r="J391" i="31"/>
  <c r="F391" i="31"/>
  <c r="N390" i="31"/>
  <c r="J390" i="31"/>
  <c r="F390" i="31"/>
  <c r="Q387" i="31"/>
  <c r="B332" i="31"/>
  <c r="K327" i="31"/>
  <c r="G327" i="31"/>
  <c r="C327" i="31"/>
  <c r="K325" i="31"/>
  <c r="G325" i="31"/>
  <c r="C325" i="31"/>
  <c r="K323" i="31"/>
  <c r="G323" i="31"/>
  <c r="C323" i="31"/>
  <c r="C322" i="31"/>
  <c r="Q319" i="31"/>
  <c r="D255" i="31"/>
  <c r="Q251" i="31"/>
  <c r="N126" i="31"/>
  <c r="J126" i="31"/>
  <c r="F126" i="31"/>
  <c r="N124" i="31"/>
  <c r="J124" i="31"/>
  <c r="F124" i="31"/>
  <c r="N122" i="31"/>
  <c r="J122" i="31"/>
  <c r="F122" i="31"/>
  <c r="C54" i="31"/>
  <c r="C53" i="31"/>
  <c r="Z23" i="1"/>
  <c r="V22" i="1"/>
  <c r="R22" i="1"/>
  <c r="N22" i="1"/>
  <c r="J22" i="1"/>
  <c r="F22" i="1"/>
  <c r="B22" i="1"/>
  <c r="N376" i="16"/>
  <c r="C374" i="16" s="1"/>
  <c r="N145" i="16"/>
  <c r="C143" i="16" s="1"/>
  <c r="M395" i="31"/>
  <c r="I395" i="31"/>
  <c r="E395" i="31"/>
  <c r="M394" i="31"/>
  <c r="I394" i="31"/>
  <c r="E394" i="31"/>
  <c r="M393" i="31"/>
  <c r="I393" i="31"/>
  <c r="E393" i="31"/>
  <c r="M392" i="31"/>
  <c r="I392" i="31"/>
  <c r="E392" i="31"/>
  <c r="M391" i="31"/>
  <c r="I391" i="31"/>
  <c r="E391" i="31"/>
  <c r="M390" i="31"/>
  <c r="I390" i="31"/>
  <c r="E390" i="31"/>
  <c r="N327" i="31"/>
  <c r="J327" i="31"/>
  <c r="F327" i="31"/>
  <c r="N325" i="31"/>
  <c r="J325" i="31"/>
  <c r="F325" i="31"/>
  <c r="N323" i="31"/>
  <c r="J323" i="31"/>
  <c r="C254" i="31"/>
  <c r="D187" i="31"/>
  <c r="Q184" i="31"/>
  <c r="M126" i="31"/>
  <c r="I126" i="31"/>
  <c r="E126" i="31"/>
  <c r="M124" i="31"/>
  <c r="I124" i="31"/>
  <c r="E124" i="31"/>
  <c r="M122" i="31"/>
  <c r="I122" i="31"/>
  <c r="E122" i="31"/>
  <c r="N203" i="16"/>
  <c r="C201" i="16" s="1"/>
  <c r="C455" i="31"/>
  <c r="B400" i="31"/>
  <c r="L395" i="31"/>
  <c r="H395" i="31"/>
  <c r="D395" i="31"/>
  <c r="L394" i="31"/>
  <c r="H394" i="31"/>
  <c r="D394" i="31"/>
  <c r="L393" i="31"/>
  <c r="H393" i="31"/>
  <c r="D393" i="31"/>
  <c r="L392" i="31"/>
  <c r="H392" i="31"/>
  <c r="D392" i="31"/>
  <c r="L391" i="31"/>
  <c r="H391" i="31"/>
  <c r="L390" i="31"/>
  <c r="H390" i="31"/>
  <c r="M327" i="31"/>
  <c r="I327" i="31"/>
  <c r="E327" i="31"/>
  <c r="M325" i="31"/>
  <c r="I325" i="31"/>
  <c r="E325" i="31"/>
  <c r="M323" i="31"/>
  <c r="I323" i="31"/>
  <c r="L126" i="31"/>
  <c r="H126" i="31"/>
  <c r="D126" i="31"/>
  <c r="L124" i="31"/>
  <c r="H124" i="31"/>
  <c r="D124" i="31"/>
  <c r="L122" i="31"/>
  <c r="H122" i="31"/>
  <c r="D121" i="31"/>
  <c r="D123" i="31" s="1"/>
  <c r="X22" i="1"/>
  <c r="T22" i="1"/>
  <c r="P22" i="1"/>
  <c r="L22" i="1"/>
  <c r="H22" i="1"/>
  <c r="N373" i="20"/>
  <c r="N407" i="20"/>
  <c r="N431" i="20" s="1"/>
  <c r="M373" i="20"/>
  <c r="M407" i="20"/>
  <c r="M431" i="20" s="1"/>
  <c r="L373" i="20"/>
  <c r="L407" i="20"/>
  <c r="L431" i="20" s="1"/>
  <c r="K373" i="20"/>
  <c r="K407" i="20"/>
  <c r="K431" i="20" s="1"/>
  <c r="J373" i="20"/>
  <c r="J407" i="20"/>
  <c r="J431" i="20" s="1"/>
  <c r="I373" i="20"/>
  <c r="I407" i="20"/>
  <c r="I431" i="20" s="1"/>
  <c r="H373" i="20"/>
  <c r="H407" i="20"/>
  <c r="H431" i="20" s="1"/>
  <c r="G373" i="20"/>
  <c r="G407" i="20"/>
  <c r="G431" i="20" s="1"/>
  <c r="F373" i="20"/>
  <c r="F407" i="20"/>
  <c r="F431" i="20" s="1"/>
  <c r="E373" i="20"/>
  <c r="E407" i="20"/>
  <c r="E431" i="20" s="1"/>
  <c r="D373" i="20"/>
  <c r="D407" i="20"/>
  <c r="D431" i="20" s="1"/>
  <c r="N315" i="20"/>
  <c r="M315" i="20"/>
  <c r="L315" i="20"/>
  <c r="K315" i="20"/>
  <c r="J315" i="20"/>
  <c r="I315" i="20"/>
  <c r="H315" i="20"/>
  <c r="G315" i="20"/>
  <c r="F315" i="20"/>
  <c r="E315" i="20"/>
  <c r="D315" i="20"/>
  <c r="N257" i="20"/>
  <c r="M257" i="20"/>
  <c r="L257" i="20"/>
  <c r="K257" i="20"/>
  <c r="J257" i="20"/>
  <c r="I257" i="20"/>
  <c r="H257" i="20"/>
  <c r="G257" i="20"/>
  <c r="F257" i="20"/>
  <c r="E257" i="20"/>
  <c r="D257" i="20"/>
  <c r="G5" i="2"/>
  <c r="C234" i="20"/>
  <c r="B405" i="20" s="1"/>
  <c r="G4" i="2"/>
  <c r="C233" i="20"/>
  <c r="F27" i="2"/>
  <c r="C199" i="20"/>
  <c r="F26" i="2"/>
  <c r="C198" i="20"/>
  <c r="F25" i="2"/>
  <c r="C197" i="20"/>
  <c r="F24" i="2"/>
  <c r="C196" i="20"/>
  <c r="F23" i="2"/>
  <c r="C195" i="20"/>
  <c r="F22" i="2"/>
  <c r="C194" i="20"/>
  <c r="F21" i="2"/>
  <c r="C193" i="20"/>
  <c r="F20" i="2"/>
  <c r="C192" i="20"/>
  <c r="F19" i="2"/>
  <c r="C191" i="20"/>
  <c r="F18" i="2"/>
  <c r="C190" i="20"/>
  <c r="F17" i="2"/>
  <c r="C189" i="20"/>
  <c r="F16" i="2"/>
  <c r="C188" i="20"/>
  <c r="F15" i="2"/>
  <c r="C187" i="20"/>
  <c r="F14" i="2"/>
  <c r="C186" i="20"/>
  <c r="F13" i="2"/>
  <c r="C185" i="20"/>
  <c r="F12" i="2"/>
  <c r="C184" i="20"/>
  <c r="F11" i="2"/>
  <c r="C183" i="20"/>
  <c r="F10" i="2"/>
  <c r="F32" i="2" s="1"/>
  <c r="C182" i="20"/>
  <c r="F9" i="2"/>
  <c r="C181" i="20"/>
  <c r="F8" i="2"/>
  <c r="C180" i="20"/>
  <c r="F7" i="2"/>
  <c r="C179" i="20"/>
  <c r="F6" i="2"/>
  <c r="C178" i="20"/>
  <c r="F5" i="2"/>
  <c r="C177" i="20"/>
  <c r="F4" i="2"/>
  <c r="C176" i="20"/>
  <c r="E27" i="2"/>
  <c r="C141" i="20"/>
  <c r="E26" i="2"/>
  <c r="C140" i="20"/>
  <c r="E25" i="2"/>
  <c r="C139" i="20"/>
  <c r="E24" i="2"/>
  <c r="C138" i="20"/>
  <c r="E23" i="2"/>
  <c r="C137" i="20"/>
  <c r="E22" i="2"/>
  <c r="C136" i="20"/>
  <c r="E21" i="2"/>
  <c r="C135" i="20"/>
  <c r="E20" i="2"/>
  <c r="C134" i="20"/>
  <c r="E19" i="2"/>
  <c r="C133" i="20"/>
  <c r="E18" i="2"/>
  <c r="C132" i="20"/>
  <c r="E17" i="2"/>
  <c r="C131" i="20"/>
  <c r="E16" i="2"/>
  <c r="C130" i="20"/>
  <c r="E15" i="2"/>
  <c r="C129" i="20"/>
  <c r="E14" i="2"/>
  <c r="C128" i="20"/>
  <c r="E13" i="2"/>
  <c r="C127" i="20"/>
  <c r="E12" i="2"/>
  <c r="C126" i="20"/>
  <c r="E11" i="2"/>
  <c r="C125" i="20"/>
  <c r="E10" i="2"/>
  <c r="E32" i="2" s="1"/>
  <c r="C124" i="20"/>
  <c r="E9" i="2"/>
  <c r="C123" i="20"/>
  <c r="E8" i="2"/>
  <c r="C122" i="20"/>
  <c r="E7" i="2"/>
  <c r="C121" i="20"/>
  <c r="E6" i="2"/>
  <c r="C120" i="20"/>
  <c r="E5" i="2"/>
  <c r="C119" i="20"/>
  <c r="E4" i="2"/>
  <c r="C118" i="20"/>
  <c r="D27" i="2"/>
  <c r="C86" i="20"/>
  <c r="D26" i="2"/>
  <c r="C85" i="20"/>
  <c r="D25" i="2"/>
  <c r="C84" i="20"/>
  <c r="D24" i="2"/>
  <c r="C83" i="20"/>
  <c r="D23" i="2"/>
  <c r="C82" i="20"/>
  <c r="D22" i="2"/>
  <c r="C81" i="20"/>
  <c r="D21" i="2"/>
  <c r="C80" i="20"/>
  <c r="D20" i="2"/>
  <c r="C79" i="20"/>
  <c r="D19" i="2"/>
  <c r="C78" i="20"/>
  <c r="D18" i="2"/>
  <c r="C77" i="20"/>
  <c r="D17" i="2"/>
  <c r="C76" i="20"/>
  <c r="D16" i="2"/>
  <c r="C75" i="20"/>
  <c r="D15" i="2"/>
  <c r="C74" i="20"/>
  <c r="D14" i="2"/>
  <c r="C73" i="20"/>
  <c r="D13" i="2"/>
  <c r="C72" i="20"/>
  <c r="D12" i="2"/>
  <c r="C71" i="20"/>
  <c r="D11" i="2"/>
  <c r="C70" i="20"/>
  <c r="D10" i="2"/>
  <c r="D32" i="2" s="1"/>
  <c r="C69" i="20"/>
  <c r="D9" i="2"/>
  <c r="C68" i="20"/>
  <c r="D8" i="2"/>
  <c r="C67" i="20"/>
  <c r="D7" i="2"/>
  <c r="C66" i="20"/>
  <c r="D6" i="2"/>
  <c r="C65" i="20"/>
  <c r="D5" i="2"/>
  <c r="C64" i="20"/>
  <c r="D4" i="2"/>
  <c r="C63" i="20"/>
  <c r="C27" i="2"/>
  <c r="C28" i="20"/>
  <c r="C26" i="2"/>
  <c r="C27" i="20"/>
  <c r="C25" i="2"/>
  <c r="C26" i="20"/>
  <c r="C24" i="2"/>
  <c r="C25" i="20"/>
  <c r="C23" i="2"/>
  <c r="C24" i="20"/>
  <c r="C22" i="2"/>
  <c r="C23" i="20"/>
  <c r="C21" i="2"/>
  <c r="C22" i="20"/>
  <c r="C20" i="2"/>
  <c r="C21" i="20"/>
  <c r="C19" i="2"/>
  <c r="C20" i="20"/>
  <c r="C18" i="2"/>
  <c r="C19" i="20"/>
  <c r="C17" i="2"/>
  <c r="C18" i="20"/>
  <c r="C16" i="2"/>
  <c r="C17" i="20"/>
  <c r="C15" i="2"/>
  <c r="C16" i="20"/>
  <c r="C14" i="2"/>
  <c r="C15" i="20"/>
  <c r="C13" i="2"/>
  <c r="C14" i="20"/>
  <c r="C12" i="2"/>
  <c r="C13" i="20"/>
  <c r="C11" i="2"/>
  <c r="C12" i="20"/>
  <c r="C10" i="2"/>
  <c r="C32" i="2" s="1"/>
  <c r="C11" i="20"/>
  <c r="C9" i="2"/>
  <c r="C10" i="20"/>
  <c r="C8" i="2"/>
  <c r="C9" i="20"/>
  <c r="C7" i="2"/>
  <c r="C8" i="20"/>
  <c r="C6" i="2"/>
  <c r="C7" i="20"/>
  <c r="C5" i="2"/>
  <c r="C6" i="20"/>
  <c r="C4" i="2"/>
  <c r="C5" i="20"/>
  <c r="N432" i="16"/>
  <c r="M432" i="16"/>
  <c r="L432" i="16"/>
  <c r="K432" i="16"/>
  <c r="J432" i="16"/>
  <c r="I432" i="16"/>
  <c r="H432" i="16"/>
  <c r="G432" i="16"/>
  <c r="F432" i="16"/>
  <c r="E432" i="16"/>
  <c r="D432" i="16"/>
  <c r="N374" i="16"/>
  <c r="M374" i="16"/>
  <c r="L374" i="16"/>
  <c r="K374" i="16"/>
  <c r="J374" i="16"/>
  <c r="I374" i="16"/>
  <c r="H374" i="16"/>
  <c r="G374" i="16"/>
  <c r="F374" i="16"/>
  <c r="E374" i="16"/>
  <c r="D374" i="16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N316" i="16"/>
  <c r="M316" i="16"/>
  <c r="L316" i="16"/>
  <c r="K316" i="16"/>
  <c r="J316" i="16"/>
  <c r="I316" i="16"/>
  <c r="H316" i="16"/>
  <c r="G316" i="16"/>
  <c r="F316" i="16"/>
  <c r="E316" i="16"/>
  <c r="D316" i="16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N258" i="16"/>
  <c r="M258" i="16"/>
  <c r="L258" i="16"/>
  <c r="K258" i="16"/>
  <c r="J258" i="16"/>
  <c r="I258" i="16"/>
  <c r="H258" i="16"/>
  <c r="G258" i="16"/>
  <c r="F258" i="16"/>
  <c r="E258" i="16"/>
  <c r="D258" i="16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32" i="2" s="1"/>
  <c r="G9" i="2"/>
  <c r="G8" i="2"/>
  <c r="G7" i="2"/>
  <c r="G6" i="2"/>
  <c r="N201" i="16"/>
  <c r="M201" i="16"/>
  <c r="L201" i="16"/>
  <c r="K201" i="16"/>
  <c r="J201" i="16"/>
  <c r="I201" i="16"/>
  <c r="H201" i="16"/>
  <c r="G201" i="16"/>
  <c r="F201" i="16"/>
  <c r="E201" i="16"/>
  <c r="D201" i="16"/>
  <c r="N200" i="20"/>
  <c r="M200" i="20"/>
  <c r="L200" i="20"/>
  <c r="K200" i="20"/>
  <c r="J200" i="20"/>
  <c r="I200" i="20"/>
  <c r="H200" i="20"/>
  <c r="G200" i="20"/>
  <c r="F200" i="20"/>
  <c r="E200" i="20"/>
  <c r="D200" i="20"/>
  <c r="N143" i="16"/>
  <c r="M143" i="16"/>
  <c r="L143" i="16"/>
  <c r="K143" i="16"/>
  <c r="J143" i="16"/>
  <c r="I143" i="16"/>
  <c r="H143" i="16"/>
  <c r="G143" i="16"/>
  <c r="F143" i="16"/>
  <c r="E143" i="16"/>
  <c r="D143" i="16"/>
  <c r="N142" i="20"/>
  <c r="M142" i="20"/>
  <c r="L142" i="20"/>
  <c r="K142" i="20"/>
  <c r="J142" i="20"/>
  <c r="I142" i="20"/>
  <c r="H142" i="20"/>
  <c r="G142" i="20"/>
  <c r="F142" i="20"/>
  <c r="E142" i="20"/>
  <c r="D142" i="20"/>
  <c r="N88" i="16"/>
  <c r="M88" i="16"/>
  <c r="L88" i="16"/>
  <c r="K88" i="16"/>
  <c r="J88" i="16"/>
  <c r="I88" i="16"/>
  <c r="H88" i="16"/>
  <c r="G88" i="16"/>
  <c r="F88" i="16"/>
  <c r="E88" i="16"/>
  <c r="D88" i="16"/>
  <c r="N87" i="20"/>
  <c r="M87" i="20"/>
  <c r="L87" i="20"/>
  <c r="K87" i="20"/>
  <c r="J87" i="20"/>
  <c r="I87" i="20"/>
  <c r="H87" i="20"/>
  <c r="G87" i="20"/>
  <c r="F87" i="20"/>
  <c r="E87" i="20"/>
  <c r="D87" i="20"/>
  <c r="N30" i="16"/>
  <c r="M30" i="16"/>
  <c r="L30" i="16"/>
  <c r="K30" i="16"/>
  <c r="J30" i="16"/>
  <c r="I30" i="16"/>
  <c r="H30" i="16"/>
  <c r="G30" i="16"/>
  <c r="F30" i="16"/>
  <c r="E30" i="16"/>
  <c r="D30" i="16"/>
  <c r="N29" i="20"/>
  <c r="M29" i="20"/>
  <c r="L29" i="20"/>
  <c r="K29" i="20"/>
  <c r="J29" i="20"/>
  <c r="I29" i="20"/>
  <c r="H29" i="20"/>
  <c r="G29" i="20"/>
  <c r="F29" i="20"/>
  <c r="E29" i="20"/>
  <c r="D29" i="20"/>
  <c r="B3" i="16"/>
  <c r="C372" i="20"/>
  <c r="C371" i="20"/>
  <c r="C370" i="20"/>
  <c r="C369" i="20"/>
  <c r="C368" i="20"/>
  <c r="C367" i="20"/>
  <c r="C366" i="20"/>
  <c r="C365" i="20"/>
  <c r="C364" i="20"/>
  <c r="C363" i="20"/>
  <c r="C362" i="20"/>
  <c r="C361" i="20"/>
  <c r="C360" i="20"/>
  <c r="C359" i="20"/>
  <c r="C358" i="20"/>
  <c r="C357" i="20"/>
  <c r="C356" i="20"/>
  <c r="C355" i="20"/>
  <c r="C354" i="20"/>
  <c r="C353" i="20"/>
  <c r="C352" i="20"/>
  <c r="C351" i="20"/>
  <c r="C350" i="20"/>
  <c r="C349" i="20"/>
  <c r="C314" i="20"/>
  <c r="C313" i="20"/>
  <c r="C312" i="20"/>
  <c r="C311" i="20"/>
  <c r="C310" i="20"/>
  <c r="C309" i="20"/>
  <c r="C308" i="20"/>
  <c r="C307" i="20"/>
  <c r="C306" i="20"/>
  <c r="C305" i="20"/>
  <c r="C304" i="20"/>
  <c r="C303" i="20"/>
  <c r="C302" i="20"/>
  <c r="C301" i="20"/>
  <c r="C300" i="20"/>
  <c r="C299" i="20"/>
  <c r="C298" i="20"/>
  <c r="C297" i="20"/>
  <c r="C296" i="20"/>
  <c r="C295" i="20"/>
  <c r="C294" i="20"/>
  <c r="C293" i="20"/>
  <c r="C292" i="20"/>
  <c r="C291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B3" i="20"/>
  <c r="N374" i="18"/>
  <c r="M374" i="18"/>
  <c r="L374" i="18"/>
  <c r="K374" i="18"/>
  <c r="J374" i="18"/>
  <c r="I374" i="18"/>
  <c r="H374" i="18"/>
  <c r="G374" i="18"/>
  <c r="F374" i="18"/>
  <c r="E374" i="18"/>
  <c r="D374" i="18"/>
  <c r="I27" i="17"/>
  <c r="U29" i="30" s="1"/>
  <c r="I26" i="17"/>
  <c r="U28" i="30" s="1"/>
  <c r="I25" i="17"/>
  <c r="U27" i="30" s="1"/>
  <c r="I24" i="17"/>
  <c r="U26" i="30" s="1"/>
  <c r="I23" i="17"/>
  <c r="U25" i="30" s="1"/>
  <c r="I22" i="17"/>
  <c r="U24" i="30" s="1"/>
  <c r="I21" i="17"/>
  <c r="I20" i="17"/>
  <c r="U22" i="30" s="1"/>
  <c r="I19" i="17"/>
  <c r="U21" i="30" s="1"/>
  <c r="I18" i="17"/>
  <c r="U20" i="30" s="1"/>
  <c r="I17" i="17"/>
  <c r="U19" i="30" s="1"/>
  <c r="I16" i="17"/>
  <c r="U18" i="30" s="1"/>
  <c r="I15" i="17"/>
  <c r="U17" i="30" s="1"/>
  <c r="I14" i="17"/>
  <c r="U16" i="30" s="1"/>
  <c r="I13" i="17"/>
  <c r="U15" i="30" s="1"/>
  <c r="I12" i="17"/>
  <c r="I11" i="17"/>
  <c r="U13" i="30" s="1"/>
  <c r="I10" i="17"/>
  <c r="I32" i="17" s="1"/>
  <c r="I9" i="17"/>
  <c r="U11" i="30" s="1"/>
  <c r="I8" i="17"/>
  <c r="U10" i="30" s="1"/>
  <c r="I7" i="17"/>
  <c r="U9" i="30" s="1"/>
  <c r="I6" i="17"/>
  <c r="U8" i="30" s="1"/>
  <c r="U42" i="30" s="1"/>
  <c r="U43" i="30" s="1"/>
  <c r="I5" i="17"/>
  <c r="U7" i="30" s="1"/>
  <c r="I4" i="17"/>
  <c r="N316" i="18"/>
  <c r="M316" i="18"/>
  <c r="L316" i="18"/>
  <c r="K316" i="18"/>
  <c r="J316" i="18"/>
  <c r="I316" i="18"/>
  <c r="H316" i="18"/>
  <c r="G316" i="18"/>
  <c r="F316" i="18"/>
  <c r="E316" i="18"/>
  <c r="D316" i="18"/>
  <c r="H27" i="17"/>
  <c r="R29" i="30" s="1"/>
  <c r="H26" i="17"/>
  <c r="R28" i="30" s="1"/>
  <c r="H25" i="17"/>
  <c r="R27" i="30" s="1"/>
  <c r="H24" i="17"/>
  <c r="R26" i="30" s="1"/>
  <c r="H23" i="17"/>
  <c r="R25" i="30" s="1"/>
  <c r="H22" i="17"/>
  <c r="R24" i="30" s="1"/>
  <c r="H21" i="17"/>
  <c r="H20" i="17"/>
  <c r="R22" i="30" s="1"/>
  <c r="H19" i="17"/>
  <c r="R21" i="30" s="1"/>
  <c r="H18" i="17"/>
  <c r="R20" i="30" s="1"/>
  <c r="H17" i="17"/>
  <c r="R19" i="30" s="1"/>
  <c r="H16" i="17"/>
  <c r="R18" i="30" s="1"/>
  <c r="H15" i="17"/>
  <c r="R17" i="30" s="1"/>
  <c r="H14" i="17"/>
  <c r="R16" i="30" s="1"/>
  <c r="H13" i="17"/>
  <c r="R15" i="30" s="1"/>
  <c r="H12" i="17"/>
  <c r="H11" i="17"/>
  <c r="R13" i="30" s="1"/>
  <c r="H10" i="17"/>
  <c r="H9" i="17"/>
  <c r="R11" i="30" s="1"/>
  <c r="H8" i="17"/>
  <c r="R10" i="30" s="1"/>
  <c r="H7" i="17"/>
  <c r="R9" i="30" s="1"/>
  <c r="H6" i="17"/>
  <c r="R8" i="30" s="1"/>
  <c r="H5" i="17"/>
  <c r="R7" i="30" s="1"/>
  <c r="H4" i="17"/>
  <c r="N258" i="18"/>
  <c r="M258" i="18"/>
  <c r="L258" i="18"/>
  <c r="K258" i="18"/>
  <c r="J258" i="18"/>
  <c r="I258" i="18"/>
  <c r="H258" i="18"/>
  <c r="G258" i="18"/>
  <c r="F258" i="18"/>
  <c r="E258" i="18"/>
  <c r="D258" i="18"/>
  <c r="G27" i="17"/>
  <c r="O29" i="30" s="1"/>
  <c r="G26" i="17"/>
  <c r="O28" i="30" s="1"/>
  <c r="G25" i="17"/>
  <c r="O27" i="30" s="1"/>
  <c r="G24" i="17"/>
  <c r="O26" i="30" s="1"/>
  <c r="G23" i="17"/>
  <c r="O25" i="30" s="1"/>
  <c r="G22" i="17"/>
  <c r="O24" i="30" s="1"/>
  <c r="G21" i="17"/>
  <c r="G20" i="17"/>
  <c r="O22" i="30" s="1"/>
  <c r="G19" i="17"/>
  <c r="O21" i="30" s="1"/>
  <c r="G18" i="17"/>
  <c r="O20" i="30" s="1"/>
  <c r="G17" i="17"/>
  <c r="O19" i="30" s="1"/>
  <c r="G16" i="17"/>
  <c r="O18" i="30" s="1"/>
  <c r="G15" i="17"/>
  <c r="O17" i="30" s="1"/>
  <c r="G14" i="17"/>
  <c r="O16" i="30" s="1"/>
  <c r="G13" i="17"/>
  <c r="O15" i="30" s="1"/>
  <c r="G12" i="17"/>
  <c r="G11" i="17"/>
  <c r="O13" i="30" s="1"/>
  <c r="G10" i="17"/>
  <c r="G9" i="17"/>
  <c r="O11" i="30" s="1"/>
  <c r="G8" i="17"/>
  <c r="O10" i="30" s="1"/>
  <c r="G7" i="17"/>
  <c r="O9" i="30" s="1"/>
  <c r="G6" i="17"/>
  <c r="O8" i="30" s="1"/>
  <c r="G5" i="17"/>
  <c r="O7" i="30" s="1"/>
  <c r="G4" i="17"/>
  <c r="N201" i="18"/>
  <c r="M201" i="18"/>
  <c r="L201" i="18"/>
  <c r="K201" i="18"/>
  <c r="J201" i="18"/>
  <c r="I201" i="18"/>
  <c r="H201" i="18"/>
  <c r="G201" i="18"/>
  <c r="F201" i="18"/>
  <c r="E201" i="18"/>
  <c r="D201" i="18"/>
  <c r="F27" i="17"/>
  <c r="L29" i="30" s="1"/>
  <c r="F26" i="17"/>
  <c r="L28" i="30" s="1"/>
  <c r="F25" i="17"/>
  <c r="L27" i="30" s="1"/>
  <c r="F24" i="17"/>
  <c r="L26" i="30" s="1"/>
  <c r="F23" i="17"/>
  <c r="L25" i="30" s="1"/>
  <c r="F22" i="17"/>
  <c r="L24" i="30" s="1"/>
  <c r="F21" i="17"/>
  <c r="F20" i="17"/>
  <c r="L22" i="30" s="1"/>
  <c r="F19" i="17"/>
  <c r="L21" i="30" s="1"/>
  <c r="F18" i="17"/>
  <c r="L20" i="30" s="1"/>
  <c r="F17" i="17"/>
  <c r="L19" i="30" s="1"/>
  <c r="F16" i="17"/>
  <c r="L18" i="30" s="1"/>
  <c r="F15" i="17"/>
  <c r="L17" i="30" s="1"/>
  <c r="F14" i="17"/>
  <c r="L16" i="30" s="1"/>
  <c r="F13" i="17"/>
  <c r="L15" i="30" s="1"/>
  <c r="F12" i="17"/>
  <c r="F11" i="17"/>
  <c r="L13" i="30" s="1"/>
  <c r="F10" i="17"/>
  <c r="F9" i="17"/>
  <c r="L11" i="30" s="1"/>
  <c r="F8" i="17"/>
  <c r="L10" i="30" s="1"/>
  <c r="F7" i="17"/>
  <c r="L9" i="30" s="1"/>
  <c r="F6" i="17"/>
  <c r="L8" i="30" s="1"/>
  <c r="F5" i="17"/>
  <c r="L7" i="30" s="1"/>
  <c r="F4" i="17"/>
  <c r="N143" i="18"/>
  <c r="M143" i="18"/>
  <c r="L143" i="18"/>
  <c r="K143" i="18"/>
  <c r="J143" i="18"/>
  <c r="I143" i="18"/>
  <c r="H143" i="18"/>
  <c r="G143" i="18"/>
  <c r="F143" i="18"/>
  <c r="E143" i="18"/>
  <c r="D143" i="18"/>
  <c r="E27" i="17"/>
  <c r="I29" i="30" s="1"/>
  <c r="E26" i="17"/>
  <c r="I28" i="30" s="1"/>
  <c r="E25" i="17"/>
  <c r="I27" i="30" s="1"/>
  <c r="E24" i="17"/>
  <c r="I26" i="30" s="1"/>
  <c r="E23" i="17"/>
  <c r="I25" i="30" s="1"/>
  <c r="E22" i="17"/>
  <c r="I24" i="30" s="1"/>
  <c r="E21" i="17"/>
  <c r="E20" i="17"/>
  <c r="I22" i="30" s="1"/>
  <c r="E19" i="17"/>
  <c r="I21" i="30" s="1"/>
  <c r="E18" i="17"/>
  <c r="I20" i="30" s="1"/>
  <c r="E17" i="17"/>
  <c r="I19" i="30" s="1"/>
  <c r="E16" i="17"/>
  <c r="I18" i="30" s="1"/>
  <c r="E15" i="17"/>
  <c r="I17" i="30" s="1"/>
  <c r="E14" i="17"/>
  <c r="I16" i="30" s="1"/>
  <c r="E13" i="17"/>
  <c r="I15" i="30" s="1"/>
  <c r="E12" i="17"/>
  <c r="E11" i="17"/>
  <c r="I13" i="30" s="1"/>
  <c r="E10" i="17"/>
  <c r="E32" i="17" s="1"/>
  <c r="E9" i="17"/>
  <c r="I11" i="30" s="1"/>
  <c r="E8" i="17"/>
  <c r="I10" i="30" s="1"/>
  <c r="E7" i="17"/>
  <c r="I9" i="30" s="1"/>
  <c r="E6" i="17"/>
  <c r="I8" i="30" s="1"/>
  <c r="E5" i="17"/>
  <c r="I7" i="30" s="1"/>
  <c r="E4" i="17"/>
  <c r="N88" i="18"/>
  <c r="M88" i="18"/>
  <c r="L88" i="18"/>
  <c r="K88" i="18"/>
  <c r="J88" i="18"/>
  <c r="I88" i="18"/>
  <c r="H88" i="18"/>
  <c r="G88" i="18"/>
  <c r="F88" i="18"/>
  <c r="E88" i="18"/>
  <c r="D88" i="18"/>
  <c r="D27" i="17"/>
  <c r="F29" i="30" s="1"/>
  <c r="D26" i="17"/>
  <c r="F28" i="30" s="1"/>
  <c r="D25" i="17"/>
  <c r="F27" i="30" s="1"/>
  <c r="D24" i="17"/>
  <c r="F26" i="30" s="1"/>
  <c r="D23" i="17"/>
  <c r="F25" i="30" s="1"/>
  <c r="D22" i="17"/>
  <c r="F24" i="30" s="1"/>
  <c r="D21" i="17"/>
  <c r="D20" i="17"/>
  <c r="F22" i="30" s="1"/>
  <c r="D19" i="17"/>
  <c r="F21" i="30" s="1"/>
  <c r="D18" i="17"/>
  <c r="F20" i="30" s="1"/>
  <c r="D17" i="17"/>
  <c r="F19" i="30" s="1"/>
  <c r="D16" i="17"/>
  <c r="F18" i="30" s="1"/>
  <c r="D15" i="17"/>
  <c r="F17" i="30" s="1"/>
  <c r="D14" i="17"/>
  <c r="F16" i="30" s="1"/>
  <c r="D13" i="17"/>
  <c r="F15" i="30" s="1"/>
  <c r="D12" i="17"/>
  <c r="D11" i="17"/>
  <c r="F13" i="30" s="1"/>
  <c r="D10" i="17"/>
  <c r="D9" i="17"/>
  <c r="F11" i="30" s="1"/>
  <c r="D8" i="17"/>
  <c r="F10" i="30" s="1"/>
  <c r="D7" i="17"/>
  <c r="F9" i="30" s="1"/>
  <c r="D6" i="17"/>
  <c r="F8" i="30" s="1"/>
  <c r="D5" i="17"/>
  <c r="F7" i="30" s="1"/>
  <c r="D4" i="17"/>
  <c r="N30" i="18"/>
  <c r="M30" i="18"/>
  <c r="L30" i="18"/>
  <c r="K30" i="18"/>
  <c r="J30" i="18"/>
  <c r="I30" i="18"/>
  <c r="H30" i="18"/>
  <c r="G30" i="18"/>
  <c r="F30" i="18"/>
  <c r="E30" i="18"/>
  <c r="D30" i="18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B3" i="18"/>
  <c r="I3" i="28"/>
  <c r="I3" i="17"/>
  <c r="I31" i="17" s="1"/>
  <c r="I3" i="19"/>
  <c r="H3" i="28"/>
  <c r="H3" i="17"/>
  <c r="H31" i="17" s="1"/>
  <c r="H3" i="19"/>
  <c r="G3" i="28"/>
  <c r="G3" i="17"/>
  <c r="G31" i="17" s="1"/>
  <c r="G3" i="19"/>
  <c r="F3" i="28"/>
  <c r="F3" i="17"/>
  <c r="F31" i="17" s="1"/>
  <c r="F3" i="19"/>
  <c r="E3" i="28"/>
  <c r="E3" i="17"/>
  <c r="E31" i="17" s="1"/>
  <c r="E3" i="19"/>
  <c r="D3" i="28"/>
  <c r="D3" i="17"/>
  <c r="D31" i="17" s="1"/>
  <c r="D3" i="19"/>
  <c r="C3" i="28"/>
  <c r="C3" i="17"/>
  <c r="C3" i="19"/>
  <c r="D32" i="17" l="1"/>
  <c r="H32" i="17"/>
  <c r="L125" i="31"/>
  <c r="D127" i="31"/>
  <c r="M123" i="31"/>
  <c r="E125" i="31"/>
  <c r="M127" i="31"/>
  <c r="E56" i="31"/>
  <c r="I56" i="31"/>
  <c r="M56" i="31"/>
  <c r="E58" i="31"/>
  <c r="I58" i="31"/>
  <c r="M58" i="31"/>
  <c r="E60" i="31"/>
  <c r="I60" i="31"/>
  <c r="M60" i="31"/>
  <c r="F56" i="31"/>
  <c r="J56" i="31"/>
  <c r="N56" i="31"/>
  <c r="F58" i="31"/>
  <c r="J58" i="31"/>
  <c r="N58" i="31"/>
  <c r="F60" i="31"/>
  <c r="J60" i="31"/>
  <c r="N60" i="31"/>
  <c r="C56" i="31"/>
  <c r="G56" i="31"/>
  <c r="K56" i="31"/>
  <c r="C58" i="31"/>
  <c r="G58" i="31"/>
  <c r="K58" i="31"/>
  <c r="C60" i="31"/>
  <c r="G60" i="31"/>
  <c r="K60" i="31"/>
  <c r="C62" i="31"/>
  <c r="D56" i="31"/>
  <c r="H56" i="31"/>
  <c r="L56" i="31"/>
  <c r="D58" i="31"/>
  <c r="H58" i="31"/>
  <c r="L58" i="31"/>
  <c r="D60" i="31"/>
  <c r="H60" i="31"/>
  <c r="L60" i="31"/>
  <c r="B65" i="31"/>
  <c r="F123" i="31"/>
  <c r="N125" i="31"/>
  <c r="F127" i="31"/>
  <c r="F257" i="31"/>
  <c r="J257" i="31"/>
  <c r="N257" i="31"/>
  <c r="F259" i="31"/>
  <c r="J259" i="31"/>
  <c r="N259" i="31"/>
  <c r="F261" i="31"/>
  <c r="J261" i="31"/>
  <c r="N261" i="31"/>
  <c r="C257" i="31"/>
  <c r="G257" i="31"/>
  <c r="K257" i="31"/>
  <c r="C259" i="31"/>
  <c r="G259" i="31"/>
  <c r="K259" i="31"/>
  <c r="C261" i="31"/>
  <c r="G261" i="31"/>
  <c r="K261" i="31"/>
  <c r="D257" i="31"/>
  <c r="H257" i="31"/>
  <c r="L257" i="31"/>
  <c r="D259" i="31"/>
  <c r="H259" i="31"/>
  <c r="L259" i="31"/>
  <c r="D261" i="31"/>
  <c r="H261" i="31"/>
  <c r="L261" i="31"/>
  <c r="D263" i="31"/>
  <c r="B266" i="31"/>
  <c r="E257" i="31"/>
  <c r="I257" i="31"/>
  <c r="M257" i="31"/>
  <c r="E259" i="31"/>
  <c r="I259" i="31"/>
  <c r="M259" i="31"/>
  <c r="E261" i="31"/>
  <c r="I261" i="31"/>
  <c r="M261" i="31"/>
  <c r="C32" i="17"/>
  <c r="G32" i="17"/>
  <c r="I32" i="2"/>
  <c r="H123" i="31"/>
  <c r="H127" i="31"/>
  <c r="C457" i="31"/>
  <c r="G457" i="31"/>
  <c r="K457" i="31"/>
  <c r="C459" i="31"/>
  <c r="G459" i="31"/>
  <c r="K459" i="31"/>
  <c r="C461" i="31"/>
  <c r="G461" i="31"/>
  <c r="K461" i="31"/>
  <c r="C463" i="31"/>
  <c r="B466" i="31"/>
  <c r="D457" i="31"/>
  <c r="H457" i="31"/>
  <c r="L457" i="31"/>
  <c r="D459" i="31"/>
  <c r="H459" i="31"/>
  <c r="L459" i="31"/>
  <c r="D461" i="31"/>
  <c r="H461" i="31"/>
  <c r="L461" i="31"/>
  <c r="E457" i="31"/>
  <c r="I457" i="31"/>
  <c r="M457" i="31"/>
  <c r="E459" i="31"/>
  <c r="I459" i="31"/>
  <c r="M459" i="31"/>
  <c r="E461" i="31"/>
  <c r="I461" i="31"/>
  <c r="M461" i="31"/>
  <c r="F457" i="31"/>
  <c r="J457" i="31"/>
  <c r="N457" i="31"/>
  <c r="F459" i="31"/>
  <c r="J459" i="31"/>
  <c r="N459" i="31"/>
  <c r="F461" i="31"/>
  <c r="J461" i="31"/>
  <c r="N461" i="31"/>
  <c r="I125" i="31"/>
  <c r="J123" i="31"/>
  <c r="J127" i="31"/>
  <c r="F32" i="17"/>
  <c r="H32" i="2"/>
  <c r="D129" i="31"/>
  <c r="C123" i="31"/>
  <c r="G123" i="31"/>
  <c r="K123" i="31"/>
  <c r="C125" i="31"/>
  <c r="G125" i="31"/>
  <c r="K125" i="31"/>
  <c r="C127" i="31"/>
  <c r="G127" i="31"/>
  <c r="K127" i="31"/>
  <c r="L123" i="31"/>
  <c r="D125" i="31"/>
  <c r="L127" i="31"/>
  <c r="E123" i="31"/>
  <c r="M125" i="31"/>
  <c r="E127" i="31"/>
  <c r="C189" i="31"/>
  <c r="G189" i="31"/>
  <c r="K189" i="31"/>
  <c r="C191" i="31"/>
  <c r="G191" i="31"/>
  <c r="K191" i="31"/>
  <c r="C193" i="31"/>
  <c r="G193" i="31"/>
  <c r="K193" i="31"/>
  <c r="B198" i="31"/>
  <c r="D189" i="31"/>
  <c r="H189" i="31"/>
  <c r="L189" i="31"/>
  <c r="D191" i="31"/>
  <c r="H191" i="31"/>
  <c r="L191" i="31"/>
  <c r="D193" i="31"/>
  <c r="H193" i="31"/>
  <c r="L193" i="31"/>
  <c r="D195" i="31"/>
  <c r="E189" i="31"/>
  <c r="I189" i="31"/>
  <c r="M189" i="31"/>
  <c r="E191" i="31"/>
  <c r="I191" i="31"/>
  <c r="M191" i="31"/>
  <c r="E193" i="31"/>
  <c r="I193" i="31"/>
  <c r="M193" i="31"/>
  <c r="F189" i="31"/>
  <c r="J189" i="31"/>
  <c r="N189" i="31"/>
  <c r="F191" i="31"/>
  <c r="J191" i="31"/>
  <c r="N191" i="31"/>
  <c r="F193" i="31"/>
  <c r="J193" i="31"/>
  <c r="N193" i="31"/>
  <c r="N123" i="31"/>
  <c r="F125" i="31"/>
  <c r="N127" i="31"/>
  <c r="E324" i="31"/>
  <c r="I324" i="31"/>
  <c r="M324" i="31"/>
  <c r="E326" i="31"/>
  <c r="I326" i="31"/>
  <c r="M326" i="31"/>
  <c r="E328" i="31"/>
  <c r="I328" i="31"/>
  <c r="M328" i="31"/>
  <c r="F324" i="31"/>
  <c r="J324" i="31"/>
  <c r="N324" i="31"/>
  <c r="F326" i="31"/>
  <c r="J326" i="31"/>
  <c r="N326" i="31"/>
  <c r="F328" i="31"/>
  <c r="J328" i="31"/>
  <c r="N328" i="31"/>
  <c r="C324" i="31"/>
  <c r="G324" i="31"/>
  <c r="K324" i="31"/>
  <c r="C326" i="31"/>
  <c r="G326" i="31"/>
  <c r="K326" i="31"/>
  <c r="C328" i="31"/>
  <c r="G328" i="31"/>
  <c r="K328" i="31"/>
  <c r="C330" i="31"/>
  <c r="D324" i="31"/>
  <c r="H324" i="31"/>
  <c r="L324" i="31"/>
  <c r="D326" i="31"/>
  <c r="H326" i="31"/>
  <c r="L326" i="31"/>
  <c r="D328" i="31"/>
  <c r="H328" i="31"/>
  <c r="L328" i="31"/>
  <c r="B333" i="31"/>
  <c r="H125" i="31"/>
  <c r="C132" i="31"/>
  <c r="I123" i="31"/>
  <c r="I127" i="31"/>
  <c r="F256" i="31"/>
  <c r="J256" i="31"/>
  <c r="N256" i="31"/>
  <c r="F258" i="31"/>
  <c r="J258" i="31"/>
  <c r="N258" i="31"/>
  <c r="F260" i="31"/>
  <c r="J260" i="31"/>
  <c r="N260" i="31"/>
  <c r="C256" i="31"/>
  <c r="G256" i="31"/>
  <c r="K256" i="31"/>
  <c r="C258" i="31"/>
  <c r="G258" i="31"/>
  <c r="K258" i="31"/>
  <c r="C260" i="31"/>
  <c r="G260" i="31"/>
  <c r="K260" i="31"/>
  <c r="C262" i="31"/>
  <c r="B265" i="31"/>
  <c r="D256" i="31"/>
  <c r="H256" i="31"/>
  <c r="L256" i="31"/>
  <c r="D258" i="31"/>
  <c r="H258" i="31"/>
  <c r="L258" i="31"/>
  <c r="D260" i="31"/>
  <c r="H260" i="31"/>
  <c r="L260" i="31"/>
  <c r="E256" i="31"/>
  <c r="I256" i="31"/>
  <c r="M256" i="31"/>
  <c r="E258" i="31"/>
  <c r="I258" i="31"/>
  <c r="M258" i="31"/>
  <c r="E260" i="31"/>
  <c r="I260" i="31"/>
  <c r="M260" i="31"/>
  <c r="E55" i="31"/>
  <c r="I55" i="31"/>
  <c r="M55" i="31"/>
  <c r="E57" i="31"/>
  <c r="I57" i="31"/>
  <c r="M57" i="31"/>
  <c r="E59" i="31"/>
  <c r="I59" i="31"/>
  <c r="M59" i="31"/>
  <c r="F55" i="31"/>
  <c r="J55" i="31"/>
  <c r="N55" i="31"/>
  <c r="F57" i="31"/>
  <c r="J57" i="31"/>
  <c r="N57" i="31"/>
  <c r="F59" i="31"/>
  <c r="J59" i="31"/>
  <c r="N59" i="31"/>
  <c r="C55" i="31"/>
  <c r="G55" i="31"/>
  <c r="K55" i="31"/>
  <c r="C57" i="31"/>
  <c r="G57" i="31"/>
  <c r="K57" i="31"/>
  <c r="C59" i="31"/>
  <c r="G59" i="31"/>
  <c r="K59" i="31"/>
  <c r="C61" i="31"/>
  <c r="B64" i="31"/>
  <c r="D55" i="31"/>
  <c r="H55" i="31"/>
  <c r="L55" i="31"/>
  <c r="D57" i="31"/>
  <c r="H57" i="31"/>
  <c r="L57" i="31"/>
  <c r="D59" i="31"/>
  <c r="H59" i="31"/>
  <c r="L59" i="31"/>
  <c r="J125" i="31"/>
  <c r="N434" i="18"/>
  <c r="X4" i="19"/>
  <c r="C31" i="19"/>
  <c r="C31" i="17"/>
  <c r="X4" i="28"/>
  <c r="C31" i="28"/>
  <c r="Y4" i="19"/>
  <c r="D31" i="19"/>
  <c r="Y4" i="28"/>
  <c r="D31" i="28"/>
  <c r="Z4" i="19"/>
  <c r="E31" i="19"/>
  <c r="Z4" i="28"/>
  <c r="E31" i="28"/>
  <c r="AA4" i="19"/>
  <c r="F31" i="19"/>
  <c r="AA4" i="28"/>
  <c r="F31" i="28"/>
  <c r="AB4" i="19"/>
  <c r="G31" i="19"/>
  <c r="AB4" i="28"/>
  <c r="G31" i="28"/>
  <c r="AC4" i="19"/>
  <c r="H31" i="19"/>
  <c r="AC4" i="28"/>
  <c r="H31" i="28"/>
  <c r="AD4" i="19"/>
  <c r="I31" i="19"/>
  <c r="AD4" i="28"/>
  <c r="I31" i="28"/>
  <c r="K4" i="17"/>
  <c r="J4" i="17" s="1"/>
  <c r="C34" i="17"/>
  <c r="C35" i="17"/>
  <c r="C36" i="17"/>
  <c r="C39" i="17"/>
  <c r="C6" i="30"/>
  <c r="K5" i="17"/>
  <c r="J5" i="17" s="1"/>
  <c r="C7" i="30"/>
  <c r="X7" i="30" s="1"/>
  <c r="AA7" i="30" s="1"/>
  <c r="K6" i="17"/>
  <c r="J6" i="17" s="1"/>
  <c r="C8" i="30"/>
  <c r="X8" i="30" s="1"/>
  <c r="AA8" i="30" s="1"/>
  <c r="K7" i="17"/>
  <c r="J7" i="17" s="1"/>
  <c r="C9" i="30"/>
  <c r="X9" i="30" s="1"/>
  <c r="AA9" i="30" s="1"/>
  <c r="K8" i="17"/>
  <c r="J8" i="17" s="1"/>
  <c r="C10" i="30"/>
  <c r="X10" i="30" s="1"/>
  <c r="AA10" i="30" s="1"/>
  <c r="K9" i="17"/>
  <c r="J9" i="17" s="1"/>
  <c r="C11" i="30"/>
  <c r="X11" i="30" s="1"/>
  <c r="AA11" i="30" s="1"/>
  <c r="K10" i="17"/>
  <c r="J10" i="17" s="1"/>
  <c r="C12" i="30"/>
  <c r="K11" i="17"/>
  <c r="J11" i="17" s="1"/>
  <c r="C13" i="30"/>
  <c r="X13" i="30" s="1"/>
  <c r="AA13" i="30" s="1"/>
  <c r="K12" i="17"/>
  <c r="J12" i="17" s="1"/>
  <c r="C37" i="17"/>
  <c r="C14" i="30"/>
  <c r="K13" i="17"/>
  <c r="J13" i="17" s="1"/>
  <c r="C15" i="30"/>
  <c r="X15" i="30" s="1"/>
  <c r="AA15" i="30" s="1"/>
  <c r="K14" i="17"/>
  <c r="J14" i="17" s="1"/>
  <c r="C16" i="30"/>
  <c r="X16" i="30" s="1"/>
  <c r="AA16" i="30" s="1"/>
  <c r="K15" i="17"/>
  <c r="J15" i="17" s="1"/>
  <c r="C17" i="30"/>
  <c r="X17" i="30" s="1"/>
  <c r="AA17" i="30" s="1"/>
  <c r="K16" i="17"/>
  <c r="J16" i="17" s="1"/>
  <c r="C18" i="30"/>
  <c r="X18" i="30" s="1"/>
  <c r="AA18" i="30" s="1"/>
  <c r="K17" i="17"/>
  <c r="J17" i="17" s="1"/>
  <c r="C19" i="30"/>
  <c r="X19" i="30" s="1"/>
  <c r="AA19" i="30" s="1"/>
  <c r="K18" i="17"/>
  <c r="J18" i="17" s="1"/>
  <c r="C20" i="30"/>
  <c r="X20" i="30" s="1"/>
  <c r="AA20" i="30" s="1"/>
  <c r="K19" i="17"/>
  <c r="J19" i="17" s="1"/>
  <c r="C21" i="30"/>
  <c r="X21" i="30" s="1"/>
  <c r="AA21" i="30" s="1"/>
  <c r="K20" i="17"/>
  <c r="J20" i="17" s="1"/>
  <c r="C22" i="30"/>
  <c r="X22" i="30" s="1"/>
  <c r="AA22" i="30" s="1"/>
  <c r="K21" i="17"/>
  <c r="J21" i="17" s="1"/>
  <c r="C38" i="17"/>
  <c r="C23" i="30"/>
  <c r="K22" i="17"/>
  <c r="J22" i="17" s="1"/>
  <c r="C24" i="30"/>
  <c r="X24" i="30" s="1"/>
  <c r="AA24" i="30" s="1"/>
  <c r="K23" i="17"/>
  <c r="J23" i="17" s="1"/>
  <c r="C25" i="30"/>
  <c r="X25" i="30" s="1"/>
  <c r="AA25" i="30" s="1"/>
  <c r="K24" i="17"/>
  <c r="J24" i="17" s="1"/>
  <c r="C26" i="30"/>
  <c r="X26" i="30" s="1"/>
  <c r="AA26" i="30" s="1"/>
  <c r="K25" i="17"/>
  <c r="J25" i="17" s="1"/>
  <c r="C27" i="30"/>
  <c r="X27" i="30" s="1"/>
  <c r="AA27" i="30" s="1"/>
  <c r="K26" i="17"/>
  <c r="J26" i="17" s="1"/>
  <c r="C28" i="30"/>
  <c r="X28" i="30" s="1"/>
  <c r="AA28" i="30" s="1"/>
  <c r="K27" i="17"/>
  <c r="J27" i="17" s="1"/>
  <c r="C29" i="30"/>
  <c r="X29" i="30" s="1"/>
  <c r="AA29" i="30" s="1"/>
  <c r="D34" i="17"/>
  <c r="D35" i="17"/>
  <c r="D36" i="17"/>
  <c r="D39" i="17"/>
  <c r="F6" i="30"/>
  <c r="F12" i="30"/>
  <c r="D37" i="17"/>
  <c r="F14" i="30"/>
  <c r="D38" i="17"/>
  <c r="F23" i="30"/>
  <c r="E34" i="17"/>
  <c r="E35" i="17"/>
  <c r="E36" i="17"/>
  <c r="E39" i="17"/>
  <c r="I6" i="30"/>
  <c r="I12" i="30"/>
  <c r="E37" i="17"/>
  <c r="I14" i="30"/>
  <c r="E38" i="17"/>
  <c r="I23" i="30"/>
  <c r="F34" i="17"/>
  <c r="F35" i="17"/>
  <c r="F36" i="17"/>
  <c r="F39" i="17"/>
  <c r="L6" i="30"/>
  <c r="L12" i="30"/>
  <c r="F37" i="17"/>
  <c r="L14" i="30"/>
  <c r="F38" i="17"/>
  <c r="L23" i="30"/>
  <c r="G34" i="17"/>
  <c r="G35" i="17"/>
  <c r="G36" i="17"/>
  <c r="G39" i="17"/>
  <c r="O6" i="30"/>
  <c r="O12" i="30"/>
  <c r="G37" i="17"/>
  <c r="O14" i="30"/>
  <c r="G38" i="17"/>
  <c r="O23" i="30"/>
  <c r="H34" i="17"/>
  <c r="H35" i="17"/>
  <c r="H36" i="17"/>
  <c r="H39" i="17"/>
  <c r="R6" i="30"/>
  <c r="R12" i="30"/>
  <c r="H37" i="17"/>
  <c r="R14" i="30"/>
  <c r="H38" i="17"/>
  <c r="R23" i="30"/>
  <c r="I34" i="17"/>
  <c r="I35" i="17"/>
  <c r="I36" i="17"/>
  <c r="I39" i="17"/>
  <c r="U6" i="30"/>
  <c r="U12" i="30"/>
  <c r="I37" i="17"/>
  <c r="U14" i="30"/>
  <c r="I38" i="17"/>
  <c r="U23" i="30"/>
  <c r="C315" i="20"/>
  <c r="N318" i="20"/>
  <c r="C373" i="20"/>
  <c r="N376" i="20"/>
  <c r="C407" i="20"/>
  <c r="D31" i="20"/>
  <c r="E31" i="20"/>
  <c r="F31" i="20"/>
  <c r="G31" i="20"/>
  <c r="H31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I31" i="20"/>
  <c r="J31" i="20"/>
  <c r="K31" i="20"/>
  <c r="L31" i="20"/>
  <c r="M31" i="20"/>
  <c r="N31" i="20"/>
  <c r="D89" i="20"/>
  <c r="E89" i="20"/>
  <c r="F89" i="20"/>
  <c r="G89" i="20"/>
  <c r="H89" i="20"/>
  <c r="I89" i="20"/>
  <c r="J89" i="20"/>
  <c r="K89" i="20"/>
  <c r="L89" i="20"/>
  <c r="M89" i="20"/>
  <c r="N89" i="20"/>
  <c r="D144" i="20"/>
  <c r="E144" i="20"/>
  <c r="F144" i="20"/>
  <c r="G144" i="20"/>
  <c r="H144" i="20"/>
  <c r="I144" i="20"/>
  <c r="J144" i="20"/>
  <c r="K144" i="20"/>
  <c r="L144" i="20"/>
  <c r="M144" i="20"/>
  <c r="N144" i="20"/>
  <c r="D202" i="20"/>
  <c r="E202" i="20"/>
  <c r="F202" i="20"/>
  <c r="G202" i="20"/>
  <c r="H202" i="20"/>
  <c r="I202" i="20"/>
  <c r="J202" i="20"/>
  <c r="K202" i="20"/>
  <c r="L202" i="20"/>
  <c r="M202" i="20"/>
  <c r="N202" i="20"/>
  <c r="G6" i="28"/>
  <c r="G6" i="19"/>
  <c r="N8" i="30"/>
  <c r="G7" i="28"/>
  <c r="G7" i="19"/>
  <c r="N9" i="30"/>
  <c r="P9" i="30" s="1"/>
  <c r="G8" i="28"/>
  <c r="G8" i="19"/>
  <c r="N10" i="30"/>
  <c r="P10" i="30" s="1"/>
  <c r="G9" i="28"/>
  <c r="G9" i="19"/>
  <c r="N11" i="30"/>
  <c r="P11" i="30" s="1"/>
  <c r="G10" i="28"/>
  <c r="G10" i="19"/>
  <c r="N12" i="30"/>
  <c r="G11" i="28"/>
  <c r="G11" i="19"/>
  <c r="N13" i="30"/>
  <c r="P13" i="30" s="1"/>
  <c r="G12" i="28"/>
  <c r="G37" i="28" s="1"/>
  <c r="G12" i="19"/>
  <c r="G37" i="19" s="1"/>
  <c r="G37" i="2"/>
  <c r="N14" i="30"/>
  <c r="P14" i="30" s="1"/>
  <c r="G13" i="28"/>
  <c r="G13" i="19"/>
  <c r="N15" i="30"/>
  <c r="P15" i="30" s="1"/>
  <c r="G14" i="28"/>
  <c r="G14" i="19"/>
  <c r="N16" i="30"/>
  <c r="P16" i="30" s="1"/>
  <c r="G15" i="28"/>
  <c r="G15" i="19"/>
  <c r="N17" i="30"/>
  <c r="P17" i="30" s="1"/>
  <c r="G16" i="28"/>
  <c r="G16" i="19"/>
  <c r="N18" i="30"/>
  <c r="P18" i="30" s="1"/>
  <c r="G17" i="28"/>
  <c r="G17" i="19"/>
  <c r="N19" i="30"/>
  <c r="P19" i="30" s="1"/>
  <c r="G18" i="28"/>
  <c r="G18" i="19"/>
  <c r="N20" i="30"/>
  <c r="P20" i="30" s="1"/>
  <c r="G19" i="28"/>
  <c r="G19" i="19"/>
  <c r="N21" i="30"/>
  <c r="P21" i="30" s="1"/>
  <c r="G20" i="28"/>
  <c r="G20" i="19"/>
  <c r="N22" i="30"/>
  <c r="P22" i="30" s="1"/>
  <c r="G21" i="28"/>
  <c r="G38" i="28" s="1"/>
  <c r="G21" i="19"/>
  <c r="G38" i="19" s="1"/>
  <c r="G38" i="2"/>
  <c r="N23" i="30"/>
  <c r="P23" i="30" s="1"/>
  <c r="G22" i="28"/>
  <c r="G22" i="19"/>
  <c r="N24" i="30"/>
  <c r="P24" i="30" s="1"/>
  <c r="G23" i="28"/>
  <c r="G23" i="19"/>
  <c r="N25" i="30"/>
  <c r="P25" i="30" s="1"/>
  <c r="G24" i="28"/>
  <c r="G24" i="19"/>
  <c r="N26" i="30"/>
  <c r="P26" i="30" s="1"/>
  <c r="G25" i="28"/>
  <c r="G25" i="19"/>
  <c r="N27" i="30"/>
  <c r="P27" i="30" s="1"/>
  <c r="G26" i="28"/>
  <c r="G26" i="19"/>
  <c r="N28" i="30"/>
  <c r="P28" i="30" s="1"/>
  <c r="G27" i="28"/>
  <c r="G27" i="19"/>
  <c r="N29" i="30"/>
  <c r="P29" i="30" s="1"/>
  <c r="H4" i="28"/>
  <c r="H4" i="19"/>
  <c r="H34" i="2"/>
  <c r="H35" i="2"/>
  <c r="H36" i="2"/>
  <c r="H39" i="2"/>
  <c r="Q6" i="30"/>
  <c r="H5" i="28"/>
  <c r="H5" i="19"/>
  <c r="Q7" i="30"/>
  <c r="S7" i="30" s="1"/>
  <c r="H6" i="28"/>
  <c r="H6" i="19"/>
  <c r="Q8" i="30"/>
  <c r="S8" i="30" s="1"/>
  <c r="S42" i="30" s="1"/>
  <c r="S43" i="30" s="1"/>
  <c r="H7" i="28"/>
  <c r="H7" i="19"/>
  <c r="Q9" i="30"/>
  <c r="S9" i="30" s="1"/>
  <c r="H8" i="28"/>
  <c r="H8" i="19"/>
  <c r="Q10" i="30"/>
  <c r="S10" i="30" s="1"/>
  <c r="H9" i="28"/>
  <c r="H9" i="19"/>
  <c r="Q11" i="30"/>
  <c r="S11" i="30" s="1"/>
  <c r="H10" i="28"/>
  <c r="H10" i="19"/>
  <c r="Q12" i="30"/>
  <c r="H11" i="28"/>
  <c r="H11" i="19"/>
  <c r="Q13" i="30"/>
  <c r="S13" i="30" s="1"/>
  <c r="H12" i="28"/>
  <c r="H37" i="28" s="1"/>
  <c r="H12" i="19"/>
  <c r="H37" i="19" s="1"/>
  <c r="H37" i="2"/>
  <c r="Q14" i="30"/>
  <c r="S14" i="30" s="1"/>
  <c r="H13" i="28"/>
  <c r="H13" i="19"/>
  <c r="Q15" i="30"/>
  <c r="S15" i="30" s="1"/>
  <c r="H14" i="28"/>
  <c r="H14" i="19"/>
  <c r="Q16" i="30"/>
  <c r="S16" i="30" s="1"/>
  <c r="H15" i="28"/>
  <c r="H15" i="19"/>
  <c r="Q17" i="30"/>
  <c r="S17" i="30" s="1"/>
  <c r="H16" i="28"/>
  <c r="H16" i="19"/>
  <c r="Q18" i="30"/>
  <c r="S18" i="30" s="1"/>
  <c r="H17" i="28"/>
  <c r="H17" i="19"/>
  <c r="Q19" i="30"/>
  <c r="S19" i="30" s="1"/>
  <c r="H18" i="28"/>
  <c r="H18" i="19"/>
  <c r="Q20" i="30"/>
  <c r="S20" i="30" s="1"/>
  <c r="H19" i="28"/>
  <c r="H19" i="19"/>
  <c r="Q21" i="30"/>
  <c r="S21" i="30" s="1"/>
  <c r="H20" i="28"/>
  <c r="H20" i="19"/>
  <c r="Q22" i="30"/>
  <c r="S22" i="30" s="1"/>
  <c r="H21" i="28"/>
  <c r="H38" i="28" s="1"/>
  <c r="H21" i="19"/>
  <c r="H38" i="19" s="1"/>
  <c r="H38" i="2"/>
  <c r="Q23" i="30"/>
  <c r="S23" i="30" s="1"/>
  <c r="H22" i="28"/>
  <c r="H22" i="19"/>
  <c r="Q24" i="30"/>
  <c r="S24" i="30" s="1"/>
  <c r="H23" i="28"/>
  <c r="H23" i="19"/>
  <c r="Q25" i="30"/>
  <c r="S25" i="30" s="1"/>
  <c r="H24" i="28"/>
  <c r="H24" i="19"/>
  <c r="Q26" i="30"/>
  <c r="S26" i="30" s="1"/>
  <c r="H25" i="28"/>
  <c r="H25" i="19"/>
  <c r="Q27" i="30"/>
  <c r="S27" i="30" s="1"/>
  <c r="H26" i="28"/>
  <c r="H26" i="19"/>
  <c r="Q28" i="30"/>
  <c r="S28" i="30" s="1"/>
  <c r="H27" i="28"/>
  <c r="H27" i="19"/>
  <c r="Q29" i="30"/>
  <c r="S29" i="30" s="1"/>
  <c r="I4" i="28"/>
  <c r="I4" i="19"/>
  <c r="I34" i="2"/>
  <c r="I35" i="2"/>
  <c r="I36" i="2"/>
  <c r="I39" i="2"/>
  <c r="T6" i="30"/>
  <c r="I5" i="28"/>
  <c r="I5" i="19"/>
  <c r="T7" i="30"/>
  <c r="V7" i="30" s="1"/>
  <c r="I6" i="28"/>
  <c r="I6" i="19"/>
  <c r="T8" i="30"/>
  <c r="I7" i="28"/>
  <c r="I7" i="19"/>
  <c r="T9" i="30"/>
  <c r="V9" i="30" s="1"/>
  <c r="I8" i="28"/>
  <c r="I8" i="19"/>
  <c r="T10" i="30"/>
  <c r="V10" i="30" s="1"/>
  <c r="I9" i="28"/>
  <c r="I9" i="19"/>
  <c r="T11" i="30"/>
  <c r="V11" i="30" s="1"/>
  <c r="I10" i="28"/>
  <c r="I10" i="19"/>
  <c r="T12" i="30"/>
  <c r="I11" i="28"/>
  <c r="I11" i="19"/>
  <c r="T13" i="30"/>
  <c r="V13" i="30" s="1"/>
  <c r="I12" i="28"/>
  <c r="I37" i="28" s="1"/>
  <c r="I12" i="19"/>
  <c r="I37" i="19" s="1"/>
  <c r="I37" i="2"/>
  <c r="T14" i="30"/>
  <c r="V14" i="30" s="1"/>
  <c r="I13" i="28"/>
  <c r="I13" i="19"/>
  <c r="T15" i="30"/>
  <c r="V15" i="30" s="1"/>
  <c r="I14" i="28"/>
  <c r="I14" i="19"/>
  <c r="T16" i="30"/>
  <c r="V16" i="30" s="1"/>
  <c r="I15" i="28"/>
  <c r="I15" i="19"/>
  <c r="T17" i="30"/>
  <c r="V17" i="30" s="1"/>
  <c r="I16" i="28"/>
  <c r="I16" i="19"/>
  <c r="T18" i="30"/>
  <c r="V18" i="30" s="1"/>
  <c r="I17" i="28"/>
  <c r="I17" i="19"/>
  <c r="T19" i="30"/>
  <c r="V19" i="30" s="1"/>
  <c r="I18" i="28"/>
  <c r="I18" i="19"/>
  <c r="T20" i="30"/>
  <c r="V20" i="30" s="1"/>
  <c r="I19" i="28"/>
  <c r="I19" i="19"/>
  <c r="T21" i="30"/>
  <c r="V21" i="30" s="1"/>
  <c r="I20" i="28"/>
  <c r="I20" i="19"/>
  <c r="T22" i="30"/>
  <c r="V22" i="30" s="1"/>
  <c r="I21" i="28"/>
  <c r="I38" i="28" s="1"/>
  <c r="I21" i="19"/>
  <c r="I38" i="19" s="1"/>
  <c r="I38" i="2"/>
  <c r="T23" i="30"/>
  <c r="V23" i="30" s="1"/>
  <c r="I22" i="28"/>
  <c r="I22" i="19"/>
  <c r="T24" i="30"/>
  <c r="V24" i="30" s="1"/>
  <c r="I23" i="28"/>
  <c r="I23" i="19"/>
  <c r="T25" i="30"/>
  <c r="V25" i="30" s="1"/>
  <c r="I24" i="28"/>
  <c r="I24" i="19"/>
  <c r="T26" i="30"/>
  <c r="V26" i="30" s="1"/>
  <c r="I25" i="28"/>
  <c r="I25" i="19"/>
  <c r="T27" i="30"/>
  <c r="V27" i="30" s="1"/>
  <c r="I26" i="28"/>
  <c r="I26" i="19"/>
  <c r="T28" i="30"/>
  <c r="V28" i="30" s="1"/>
  <c r="I27" i="28"/>
  <c r="I27" i="19"/>
  <c r="T29" i="30"/>
  <c r="V29" i="30" s="1"/>
  <c r="C29" i="20"/>
  <c r="N32" i="20"/>
  <c r="D30" i="20" s="1"/>
  <c r="C4" i="28"/>
  <c r="C4" i="19"/>
  <c r="K4" i="2"/>
  <c r="J4" i="2" s="1"/>
  <c r="C34" i="2"/>
  <c r="C35" i="2"/>
  <c r="C36" i="2"/>
  <c r="C39" i="2"/>
  <c r="B6" i="30"/>
  <c r="C5" i="28"/>
  <c r="C5" i="19"/>
  <c r="K5" i="2"/>
  <c r="J5" i="2" s="1"/>
  <c r="B7" i="30"/>
  <c r="C6" i="28"/>
  <c r="C6" i="19"/>
  <c r="K6" i="2"/>
  <c r="J6" i="2" s="1"/>
  <c r="B8" i="30"/>
  <c r="C7" i="28"/>
  <c r="C7" i="19"/>
  <c r="K7" i="2"/>
  <c r="J7" i="2" s="1"/>
  <c r="B9" i="30"/>
  <c r="C8" i="28"/>
  <c r="C8" i="19"/>
  <c r="K8" i="2"/>
  <c r="J8" i="2" s="1"/>
  <c r="B10" i="30"/>
  <c r="C9" i="28"/>
  <c r="C9" i="19"/>
  <c r="K9" i="2"/>
  <c r="J9" i="2" s="1"/>
  <c r="B11" i="30"/>
  <c r="C10" i="28"/>
  <c r="C10" i="19"/>
  <c r="K10" i="2"/>
  <c r="J10" i="2" s="1"/>
  <c r="B12" i="30"/>
  <c r="C11" i="28"/>
  <c r="C11" i="19"/>
  <c r="K11" i="2"/>
  <c r="J11" i="2" s="1"/>
  <c r="B13" i="30"/>
  <c r="C12" i="28"/>
  <c r="C12" i="19"/>
  <c r="K12" i="2"/>
  <c r="J12" i="2" s="1"/>
  <c r="C37" i="2"/>
  <c r="B14" i="30"/>
  <c r="C13" i="28"/>
  <c r="C13" i="19"/>
  <c r="K13" i="2"/>
  <c r="J13" i="2" s="1"/>
  <c r="B15" i="30"/>
  <c r="C14" i="28"/>
  <c r="C14" i="19"/>
  <c r="K14" i="2"/>
  <c r="J14" i="2" s="1"/>
  <c r="B16" i="30"/>
  <c r="C15" i="28"/>
  <c r="C15" i="19"/>
  <c r="K15" i="2"/>
  <c r="J15" i="2" s="1"/>
  <c r="B17" i="30"/>
  <c r="C16" i="28"/>
  <c r="C16" i="19"/>
  <c r="K16" i="2"/>
  <c r="J16" i="2" s="1"/>
  <c r="B18" i="30"/>
  <c r="C17" i="28"/>
  <c r="C17" i="19"/>
  <c r="K17" i="2"/>
  <c r="J17" i="2" s="1"/>
  <c r="B19" i="30"/>
  <c r="C18" i="28"/>
  <c r="C18" i="19"/>
  <c r="K18" i="2"/>
  <c r="J18" i="2" s="1"/>
  <c r="B20" i="30"/>
  <c r="C19" i="28"/>
  <c r="C19" i="19"/>
  <c r="K19" i="2"/>
  <c r="J19" i="2" s="1"/>
  <c r="B21" i="30"/>
  <c r="C20" i="28"/>
  <c r="C20" i="19"/>
  <c r="K20" i="2"/>
  <c r="J20" i="2" s="1"/>
  <c r="B22" i="30"/>
  <c r="C21" i="28"/>
  <c r="C21" i="19"/>
  <c r="K21" i="2"/>
  <c r="J21" i="2" s="1"/>
  <c r="C38" i="2"/>
  <c r="B23" i="30"/>
  <c r="C22" i="28"/>
  <c r="C22" i="19"/>
  <c r="K22" i="2"/>
  <c r="J22" i="2" s="1"/>
  <c r="B24" i="30"/>
  <c r="C23" i="28"/>
  <c r="C23" i="19"/>
  <c r="K23" i="2"/>
  <c r="J23" i="2" s="1"/>
  <c r="B25" i="30"/>
  <c r="C24" i="28"/>
  <c r="C24" i="19"/>
  <c r="K24" i="2"/>
  <c r="J24" i="2" s="1"/>
  <c r="B26" i="30"/>
  <c r="C25" i="28"/>
  <c r="C25" i="19"/>
  <c r="K25" i="2"/>
  <c r="J25" i="2" s="1"/>
  <c r="B27" i="30"/>
  <c r="C26" i="28"/>
  <c r="C26" i="19"/>
  <c r="K26" i="2"/>
  <c r="J26" i="2" s="1"/>
  <c r="B28" i="30"/>
  <c r="C27" i="28"/>
  <c r="C27" i="19"/>
  <c r="K27" i="2"/>
  <c r="J27" i="2" s="1"/>
  <c r="B29" i="30"/>
  <c r="C87" i="20"/>
  <c r="N90" i="20"/>
  <c r="D88" i="20" s="1"/>
  <c r="D4" i="28"/>
  <c r="D4" i="19"/>
  <c r="D34" i="2"/>
  <c r="D35" i="2"/>
  <c r="D36" i="2"/>
  <c r="D39" i="2"/>
  <c r="E6" i="30"/>
  <c r="D5" i="28"/>
  <c r="D5" i="19"/>
  <c r="E7" i="30"/>
  <c r="G7" i="30" s="1"/>
  <c r="D6" i="28"/>
  <c r="D6" i="19"/>
  <c r="E8" i="30"/>
  <c r="G8" i="30" s="1"/>
  <c r="D7" i="28"/>
  <c r="D7" i="19"/>
  <c r="E9" i="30"/>
  <c r="G9" i="30" s="1"/>
  <c r="D8" i="28"/>
  <c r="D8" i="19"/>
  <c r="E10" i="30"/>
  <c r="G10" i="30" s="1"/>
  <c r="D9" i="28"/>
  <c r="D9" i="19"/>
  <c r="E11" i="30"/>
  <c r="G11" i="30" s="1"/>
  <c r="D10" i="28"/>
  <c r="D10" i="19"/>
  <c r="E12" i="30"/>
  <c r="D11" i="28"/>
  <c r="D11" i="19"/>
  <c r="E13" i="30"/>
  <c r="G13" i="30" s="1"/>
  <c r="D12" i="28"/>
  <c r="D37" i="28" s="1"/>
  <c r="D12" i="19"/>
  <c r="D37" i="19" s="1"/>
  <c r="D37" i="2"/>
  <c r="E14" i="30"/>
  <c r="G14" i="30" s="1"/>
  <c r="D13" i="28"/>
  <c r="D13" i="19"/>
  <c r="E15" i="30"/>
  <c r="G15" i="30" s="1"/>
  <c r="D14" i="28"/>
  <c r="D14" i="19"/>
  <c r="E16" i="30"/>
  <c r="G16" i="30" s="1"/>
  <c r="D15" i="28"/>
  <c r="D15" i="19"/>
  <c r="E17" i="30"/>
  <c r="G17" i="30" s="1"/>
  <c r="D16" i="28"/>
  <c r="D16" i="19"/>
  <c r="E18" i="30"/>
  <c r="G18" i="30" s="1"/>
  <c r="D17" i="28"/>
  <c r="D17" i="19"/>
  <c r="E19" i="30"/>
  <c r="G19" i="30" s="1"/>
  <c r="D18" i="28"/>
  <c r="D18" i="19"/>
  <c r="E20" i="30"/>
  <c r="G20" i="30" s="1"/>
  <c r="D19" i="28"/>
  <c r="D19" i="19"/>
  <c r="E21" i="30"/>
  <c r="G21" i="30" s="1"/>
  <c r="D20" i="28"/>
  <c r="D20" i="19"/>
  <c r="E22" i="30"/>
  <c r="G22" i="30" s="1"/>
  <c r="D21" i="28"/>
  <c r="D38" i="28" s="1"/>
  <c r="D21" i="19"/>
  <c r="D38" i="19" s="1"/>
  <c r="D38" i="2"/>
  <c r="E23" i="30"/>
  <c r="G23" i="30" s="1"/>
  <c r="D22" i="28"/>
  <c r="D22" i="19"/>
  <c r="E24" i="30"/>
  <c r="G24" i="30" s="1"/>
  <c r="D23" i="28"/>
  <c r="D23" i="19"/>
  <c r="E25" i="30"/>
  <c r="G25" i="30" s="1"/>
  <c r="D24" i="28"/>
  <c r="D24" i="19"/>
  <c r="E26" i="30"/>
  <c r="G26" i="30" s="1"/>
  <c r="D25" i="28"/>
  <c r="D25" i="19"/>
  <c r="E27" i="30"/>
  <c r="G27" i="30" s="1"/>
  <c r="D26" i="28"/>
  <c r="D26" i="19"/>
  <c r="E28" i="30"/>
  <c r="G28" i="30" s="1"/>
  <c r="D27" i="28"/>
  <c r="D27" i="19"/>
  <c r="E29" i="30"/>
  <c r="G29" i="30" s="1"/>
  <c r="C142" i="20"/>
  <c r="N145" i="20"/>
  <c r="D143" i="20" s="1"/>
  <c r="E4" i="28"/>
  <c r="E4" i="19"/>
  <c r="E34" i="2"/>
  <c r="E35" i="2"/>
  <c r="E36" i="2"/>
  <c r="E39" i="2"/>
  <c r="H6" i="30"/>
  <c r="E5" i="28"/>
  <c r="E5" i="19"/>
  <c r="H7" i="30"/>
  <c r="J7" i="30" s="1"/>
  <c r="E6" i="28"/>
  <c r="E6" i="19"/>
  <c r="H8" i="30"/>
  <c r="J8" i="30" s="1"/>
  <c r="E7" i="28"/>
  <c r="E7" i="19"/>
  <c r="H9" i="30"/>
  <c r="J9" i="30" s="1"/>
  <c r="E8" i="28"/>
  <c r="E8" i="19"/>
  <c r="H10" i="30"/>
  <c r="J10" i="30" s="1"/>
  <c r="E9" i="28"/>
  <c r="E9" i="19"/>
  <c r="H11" i="30"/>
  <c r="J11" i="30" s="1"/>
  <c r="E10" i="28"/>
  <c r="E10" i="19"/>
  <c r="H12" i="30"/>
  <c r="E11" i="28"/>
  <c r="E11" i="19"/>
  <c r="H13" i="30"/>
  <c r="J13" i="30" s="1"/>
  <c r="E12" i="28"/>
  <c r="E37" i="28" s="1"/>
  <c r="E12" i="19"/>
  <c r="E37" i="19" s="1"/>
  <c r="E37" i="2"/>
  <c r="H14" i="30"/>
  <c r="J14" i="30" s="1"/>
  <c r="E13" i="28"/>
  <c r="E13" i="19"/>
  <c r="H15" i="30"/>
  <c r="J15" i="30" s="1"/>
  <c r="E14" i="28"/>
  <c r="E14" i="19"/>
  <c r="H16" i="30"/>
  <c r="J16" i="30" s="1"/>
  <c r="E15" i="28"/>
  <c r="E15" i="19"/>
  <c r="H17" i="30"/>
  <c r="J17" i="30" s="1"/>
  <c r="E16" i="28"/>
  <c r="E16" i="19"/>
  <c r="H18" i="30"/>
  <c r="J18" i="30" s="1"/>
  <c r="E17" i="28"/>
  <c r="E17" i="19"/>
  <c r="H19" i="30"/>
  <c r="J19" i="30" s="1"/>
  <c r="E18" i="28"/>
  <c r="E18" i="19"/>
  <c r="H20" i="30"/>
  <c r="J20" i="30" s="1"/>
  <c r="E19" i="28"/>
  <c r="E19" i="19"/>
  <c r="H21" i="30"/>
  <c r="J21" i="30" s="1"/>
  <c r="E20" i="28"/>
  <c r="E20" i="19"/>
  <c r="H22" i="30"/>
  <c r="J22" i="30" s="1"/>
  <c r="E21" i="28"/>
  <c r="E38" i="28" s="1"/>
  <c r="E21" i="19"/>
  <c r="E38" i="19" s="1"/>
  <c r="E38" i="2"/>
  <c r="H23" i="30"/>
  <c r="J23" i="30" s="1"/>
  <c r="E22" i="28"/>
  <c r="E22" i="19"/>
  <c r="H24" i="30"/>
  <c r="J24" i="30" s="1"/>
  <c r="E23" i="28"/>
  <c r="E23" i="19"/>
  <c r="H25" i="30"/>
  <c r="J25" i="30" s="1"/>
  <c r="E24" i="28"/>
  <c r="E24" i="19"/>
  <c r="H26" i="30"/>
  <c r="J26" i="30" s="1"/>
  <c r="E25" i="28"/>
  <c r="E25" i="19"/>
  <c r="H27" i="30"/>
  <c r="J27" i="30" s="1"/>
  <c r="E26" i="28"/>
  <c r="E26" i="19"/>
  <c r="H28" i="30"/>
  <c r="J28" i="30" s="1"/>
  <c r="E27" i="28"/>
  <c r="E27" i="19"/>
  <c r="H29" i="30"/>
  <c r="J29" i="30" s="1"/>
  <c r="C200" i="20"/>
  <c r="N203" i="20"/>
  <c r="D201" i="20" s="1"/>
  <c r="F4" i="28"/>
  <c r="F4" i="19"/>
  <c r="F34" i="2"/>
  <c r="F35" i="2"/>
  <c r="F36" i="2"/>
  <c r="F39" i="2"/>
  <c r="K6" i="30"/>
  <c r="F5" i="28"/>
  <c r="F5" i="19"/>
  <c r="K7" i="30"/>
  <c r="M7" i="30" s="1"/>
  <c r="F6" i="28"/>
  <c r="F6" i="19"/>
  <c r="K8" i="30"/>
  <c r="M8" i="30" s="1"/>
  <c r="M42" i="30" s="1"/>
  <c r="F7" i="28"/>
  <c r="F7" i="19"/>
  <c r="K9" i="30"/>
  <c r="M9" i="30" s="1"/>
  <c r="F8" i="28"/>
  <c r="F8" i="19"/>
  <c r="K10" i="30"/>
  <c r="M10" i="30" s="1"/>
  <c r="F9" i="28"/>
  <c r="F9" i="19"/>
  <c r="K11" i="30"/>
  <c r="M11" i="30" s="1"/>
  <c r="F10" i="28"/>
  <c r="F10" i="19"/>
  <c r="K12" i="30"/>
  <c r="F11" i="28"/>
  <c r="F11" i="19"/>
  <c r="K13" i="30"/>
  <c r="M13" i="30" s="1"/>
  <c r="F12" i="28"/>
  <c r="F37" i="28" s="1"/>
  <c r="F12" i="19"/>
  <c r="F37" i="19" s="1"/>
  <c r="F37" i="2"/>
  <c r="K14" i="30"/>
  <c r="M14" i="30" s="1"/>
  <c r="F13" i="28"/>
  <c r="F13" i="19"/>
  <c r="K15" i="30"/>
  <c r="M15" i="30" s="1"/>
  <c r="F14" i="28"/>
  <c r="F14" i="19"/>
  <c r="K16" i="30"/>
  <c r="M16" i="30" s="1"/>
  <c r="F15" i="28"/>
  <c r="F15" i="19"/>
  <c r="K17" i="30"/>
  <c r="M17" i="30" s="1"/>
  <c r="F16" i="28"/>
  <c r="F16" i="19"/>
  <c r="K18" i="30"/>
  <c r="M18" i="30" s="1"/>
  <c r="F17" i="28"/>
  <c r="F17" i="19"/>
  <c r="K19" i="30"/>
  <c r="M19" i="30" s="1"/>
  <c r="F18" i="28"/>
  <c r="F18" i="19"/>
  <c r="K20" i="30"/>
  <c r="M20" i="30" s="1"/>
  <c r="F19" i="28"/>
  <c r="F19" i="19"/>
  <c r="K21" i="30"/>
  <c r="M21" i="30" s="1"/>
  <c r="F20" i="28"/>
  <c r="F20" i="19"/>
  <c r="K22" i="30"/>
  <c r="M22" i="30" s="1"/>
  <c r="F21" i="28"/>
  <c r="F38" i="28" s="1"/>
  <c r="F21" i="19"/>
  <c r="F38" i="19" s="1"/>
  <c r="F38" i="2"/>
  <c r="K23" i="30"/>
  <c r="M23" i="30" s="1"/>
  <c r="F22" i="28"/>
  <c r="F22" i="19"/>
  <c r="K24" i="30"/>
  <c r="M24" i="30" s="1"/>
  <c r="F23" i="28"/>
  <c r="F23" i="19"/>
  <c r="K25" i="30"/>
  <c r="M25" i="30" s="1"/>
  <c r="F24" i="28"/>
  <c r="F24" i="19"/>
  <c r="K26" i="30"/>
  <c r="M26" i="30" s="1"/>
  <c r="F25" i="28"/>
  <c r="F25" i="19"/>
  <c r="K27" i="30"/>
  <c r="M27" i="30" s="1"/>
  <c r="F26" i="28"/>
  <c r="F26" i="19"/>
  <c r="K28" i="30"/>
  <c r="M28" i="30" s="1"/>
  <c r="F27" i="28"/>
  <c r="F27" i="19"/>
  <c r="K29" i="30"/>
  <c r="M29" i="30" s="1"/>
  <c r="C257" i="20"/>
  <c r="N260" i="20"/>
  <c r="E258" i="20" s="1"/>
  <c r="G4" i="28"/>
  <c r="G4" i="19"/>
  <c r="G34" i="2"/>
  <c r="G35" i="2"/>
  <c r="G36" i="2"/>
  <c r="G39" i="2"/>
  <c r="G33" i="2" s="1"/>
  <c r="N6" i="30"/>
  <c r="G5" i="28"/>
  <c r="G5" i="19"/>
  <c r="N7" i="30"/>
  <c r="P7" i="30" s="1"/>
  <c r="D259" i="20"/>
  <c r="E259" i="20"/>
  <c r="F259" i="20"/>
  <c r="G259" i="20"/>
  <c r="H259" i="20"/>
  <c r="I259" i="20"/>
  <c r="J259" i="20"/>
  <c r="K259" i="20"/>
  <c r="L259" i="20"/>
  <c r="M259" i="20"/>
  <c r="N259" i="20"/>
  <c r="D316" i="20"/>
  <c r="D317" i="20"/>
  <c r="E316" i="20"/>
  <c r="E317" i="20"/>
  <c r="F316" i="20"/>
  <c r="F317" i="20"/>
  <c r="G316" i="20"/>
  <c r="G317" i="20"/>
  <c r="H316" i="20"/>
  <c r="H317" i="20"/>
  <c r="I316" i="20"/>
  <c r="I317" i="20"/>
  <c r="J316" i="20"/>
  <c r="J317" i="20"/>
  <c r="K316" i="20"/>
  <c r="K317" i="20"/>
  <c r="L316" i="20"/>
  <c r="L317" i="20"/>
  <c r="M316" i="20"/>
  <c r="M317" i="20"/>
  <c r="N316" i="20"/>
  <c r="N317" i="20"/>
  <c r="D433" i="20"/>
  <c r="D374" i="20"/>
  <c r="D375" i="20"/>
  <c r="E433" i="20"/>
  <c r="E374" i="20"/>
  <c r="E375" i="20"/>
  <c r="F433" i="20"/>
  <c r="F374" i="20"/>
  <c r="F375" i="20"/>
  <c r="G433" i="20"/>
  <c r="G374" i="20"/>
  <c r="G375" i="20"/>
  <c r="H433" i="20"/>
  <c r="H374" i="20"/>
  <c r="H375" i="20"/>
  <c r="I433" i="20"/>
  <c r="I374" i="20"/>
  <c r="I375" i="20"/>
  <c r="J433" i="20"/>
  <c r="J374" i="20"/>
  <c r="J375" i="20"/>
  <c r="K433" i="20"/>
  <c r="K374" i="20"/>
  <c r="K375" i="20"/>
  <c r="L433" i="20"/>
  <c r="L374" i="20"/>
  <c r="L375" i="20"/>
  <c r="M433" i="20"/>
  <c r="M374" i="20"/>
  <c r="M375" i="20"/>
  <c r="N433" i="20"/>
  <c r="N374" i="20"/>
  <c r="N375" i="20"/>
  <c r="N258" i="20" l="1"/>
  <c r="L258" i="20"/>
  <c r="H258" i="20"/>
  <c r="F258" i="20"/>
  <c r="C432" i="18"/>
  <c r="N432" i="18"/>
  <c r="J432" i="18"/>
  <c r="F432" i="18"/>
  <c r="G432" i="18"/>
  <c r="M432" i="18"/>
  <c r="I432" i="18"/>
  <c r="E432" i="18"/>
  <c r="L432" i="18"/>
  <c r="H432" i="18"/>
  <c r="D432" i="18"/>
  <c r="K432" i="18"/>
  <c r="J258" i="20"/>
  <c r="D258" i="20"/>
  <c r="M258" i="20"/>
  <c r="K258" i="20"/>
  <c r="I258" i="20"/>
  <c r="G258" i="20"/>
  <c r="M12" i="30"/>
  <c r="K36" i="30"/>
  <c r="J12" i="30"/>
  <c r="H36" i="30"/>
  <c r="G12" i="30"/>
  <c r="E36" i="30"/>
  <c r="V12" i="30"/>
  <c r="T36" i="30"/>
  <c r="T37" i="30" s="1"/>
  <c r="S12" i="30"/>
  <c r="Q36" i="30"/>
  <c r="P12" i="30"/>
  <c r="N36" i="30"/>
  <c r="F32" i="19"/>
  <c r="F32" i="28"/>
  <c r="E32" i="19"/>
  <c r="E32" i="28"/>
  <c r="D32" i="19"/>
  <c r="D32" i="28"/>
  <c r="B36" i="30"/>
  <c r="C32" i="19"/>
  <c r="C32" i="28"/>
  <c r="I32" i="19"/>
  <c r="I32" i="28"/>
  <c r="H32" i="19"/>
  <c r="H32" i="28"/>
  <c r="G32" i="19"/>
  <c r="G32" i="28"/>
  <c r="U36" i="30"/>
  <c r="U37" i="30" s="1"/>
  <c r="R36" i="30"/>
  <c r="R37" i="30" s="1"/>
  <c r="O36" i="30"/>
  <c r="L36" i="30"/>
  <c r="I36" i="30"/>
  <c r="F36" i="30"/>
  <c r="C36" i="30"/>
  <c r="J33" i="17"/>
  <c r="P6" i="30"/>
  <c r="N30" i="30"/>
  <c r="N39" i="30"/>
  <c r="N40" i="30" s="1"/>
  <c r="G34" i="19"/>
  <c r="G35" i="19"/>
  <c r="G36" i="19"/>
  <c r="G39" i="19"/>
  <c r="G34" i="28"/>
  <c r="G35" i="28"/>
  <c r="G36" i="28"/>
  <c r="G39" i="28"/>
  <c r="C258" i="20"/>
  <c r="C259" i="20"/>
  <c r="M6" i="30"/>
  <c r="M39" i="30" s="1"/>
  <c r="M40" i="30" s="1"/>
  <c r="K30" i="30"/>
  <c r="K39" i="30"/>
  <c r="K40" i="30" s="1"/>
  <c r="F34" i="19"/>
  <c r="F35" i="19"/>
  <c r="F36" i="19"/>
  <c r="F39" i="19"/>
  <c r="F34" i="28"/>
  <c r="F35" i="28"/>
  <c r="F36" i="28"/>
  <c r="F39" i="28"/>
  <c r="C201" i="20"/>
  <c r="C202" i="20"/>
  <c r="J6" i="30"/>
  <c r="J39" i="30" s="1"/>
  <c r="J40" i="30" s="1"/>
  <c r="H30" i="30"/>
  <c r="H39" i="30"/>
  <c r="H40" i="30" s="1"/>
  <c r="E34" i="19"/>
  <c r="E35" i="19"/>
  <c r="E36" i="19"/>
  <c r="E39" i="19"/>
  <c r="E34" i="28"/>
  <c r="E35" i="28"/>
  <c r="E36" i="28"/>
  <c r="E39" i="28"/>
  <c r="C143" i="20"/>
  <c r="C144" i="20"/>
  <c r="G6" i="30"/>
  <c r="G39" i="30" s="1"/>
  <c r="G40" i="30" s="1"/>
  <c r="E30" i="30"/>
  <c r="E39" i="30"/>
  <c r="E40" i="30" s="1"/>
  <c r="D34" i="19"/>
  <c r="D35" i="19"/>
  <c r="D36" i="19"/>
  <c r="D39" i="19"/>
  <c r="D34" i="28"/>
  <c r="D35" i="28"/>
  <c r="D36" i="28"/>
  <c r="D39" i="28"/>
  <c r="C88" i="20"/>
  <c r="C89" i="20"/>
  <c r="D29" i="30"/>
  <c r="W29" i="30"/>
  <c r="D28" i="30"/>
  <c r="W28" i="30"/>
  <c r="D27" i="30"/>
  <c r="W27" i="30"/>
  <c r="D26" i="30"/>
  <c r="W26" i="30"/>
  <c r="D25" i="30"/>
  <c r="W25" i="30"/>
  <c r="D24" i="30"/>
  <c r="W24" i="30"/>
  <c r="D23" i="30"/>
  <c r="W23" i="30"/>
  <c r="K21" i="19"/>
  <c r="J21" i="19" s="1"/>
  <c r="C38" i="19"/>
  <c r="K21" i="28"/>
  <c r="J21" i="28" s="1"/>
  <c r="C38" i="28"/>
  <c r="D22" i="30"/>
  <c r="W22" i="30"/>
  <c r="D21" i="30"/>
  <c r="W21" i="30"/>
  <c r="D20" i="30"/>
  <c r="W20" i="30"/>
  <c r="D19" i="30"/>
  <c r="W19" i="30"/>
  <c r="D18" i="30"/>
  <c r="W18" i="30"/>
  <c r="D17" i="30"/>
  <c r="W17" i="30"/>
  <c r="D16" i="30"/>
  <c r="W16" i="30"/>
  <c r="D15" i="30"/>
  <c r="W15" i="30"/>
  <c r="D14" i="30"/>
  <c r="W14" i="30"/>
  <c r="K12" i="19"/>
  <c r="J12" i="19" s="1"/>
  <c r="C37" i="19"/>
  <c r="K12" i="28"/>
  <c r="J12" i="28" s="1"/>
  <c r="C37" i="28"/>
  <c r="D13" i="30"/>
  <c r="W13" i="30"/>
  <c r="D12" i="30"/>
  <c r="W12" i="30"/>
  <c r="K10" i="19"/>
  <c r="J10" i="19" s="1"/>
  <c r="K10" i="28"/>
  <c r="J10" i="28" s="1"/>
  <c r="D11" i="30"/>
  <c r="W11" i="30"/>
  <c r="D10" i="30"/>
  <c r="W10" i="30"/>
  <c r="D9" i="30"/>
  <c r="W9" i="30"/>
  <c r="D8" i="30"/>
  <c r="W8" i="30"/>
  <c r="D7" i="30"/>
  <c r="W7" i="30"/>
  <c r="D6" i="30"/>
  <c r="D39" i="30" s="1"/>
  <c r="D40" i="30" s="1"/>
  <c r="W6" i="30"/>
  <c r="B30" i="30"/>
  <c r="B39" i="30"/>
  <c r="B40" i="30" s="1"/>
  <c r="V3" i="2"/>
  <c r="V4" i="2" s="1"/>
  <c r="W3" i="2"/>
  <c r="W4" i="2" s="1"/>
  <c r="V5" i="2"/>
  <c r="W5" i="2"/>
  <c r="V7" i="2"/>
  <c r="W7" i="2"/>
  <c r="V9" i="2"/>
  <c r="W9" i="2"/>
  <c r="V11" i="2"/>
  <c r="W11" i="2"/>
  <c r="V13" i="2"/>
  <c r="W13" i="2"/>
  <c r="V15" i="2"/>
  <c r="W15" i="2"/>
  <c r="V17" i="2"/>
  <c r="W17" i="2"/>
  <c r="V19" i="2"/>
  <c r="W19" i="2"/>
  <c r="V21" i="2"/>
  <c r="W21" i="2"/>
  <c r="V23" i="2"/>
  <c r="W23" i="2"/>
  <c r="V25" i="2"/>
  <c r="W25" i="2"/>
  <c r="V27" i="2"/>
  <c r="W27" i="2"/>
  <c r="C33" i="2"/>
  <c r="J39" i="2"/>
  <c r="K4" i="19"/>
  <c r="J4" i="19" s="1"/>
  <c r="C34" i="19"/>
  <c r="C35" i="19"/>
  <c r="C36" i="19"/>
  <c r="C39" i="19"/>
  <c r="K4" i="28"/>
  <c r="J4" i="28" s="1"/>
  <c r="C34" i="28"/>
  <c r="C35" i="28"/>
  <c r="C36" i="28"/>
  <c r="C39" i="28"/>
  <c r="C30" i="20"/>
  <c r="C31" i="20"/>
  <c r="V8" i="30"/>
  <c r="V42" i="30" s="1"/>
  <c r="V43" i="30" s="1"/>
  <c r="T42" i="30"/>
  <c r="T43" i="30" s="1"/>
  <c r="V6" i="30"/>
  <c r="V39" i="30" s="1"/>
  <c r="V40" i="30" s="1"/>
  <c r="T30" i="30"/>
  <c r="T39" i="30"/>
  <c r="T40" i="30" s="1"/>
  <c r="I34" i="19"/>
  <c r="I35" i="19"/>
  <c r="I36" i="19"/>
  <c r="I39" i="19"/>
  <c r="I34" i="28"/>
  <c r="I35" i="28"/>
  <c r="I36" i="28"/>
  <c r="I39" i="28"/>
  <c r="S6" i="30"/>
  <c r="S39" i="30" s="1"/>
  <c r="S40" i="30" s="1"/>
  <c r="Q30" i="30"/>
  <c r="Q39" i="30"/>
  <c r="Q40" i="30" s="1"/>
  <c r="H34" i="19"/>
  <c r="H35" i="19"/>
  <c r="H36" i="19"/>
  <c r="H39" i="19"/>
  <c r="H34" i="28"/>
  <c r="H35" i="28"/>
  <c r="H36" i="28"/>
  <c r="H39" i="28"/>
  <c r="P8" i="30"/>
  <c r="N42" i="30"/>
  <c r="C431" i="20"/>
  <c r="N434" i="20"/>
  <c r="C374" i="20"/>
  <c r="C375" i="20"/>
  <c r="C316" i="20"/>
  <c r="C317" i="20"/>
  <c r="U30" i="30"/>
  <c r="U39" i="30"/>
  <c r="U40" i="30" s="1"/>
  <c r="R30" i="30"/>
  <c r="R39" i="30"/>
  <c r="R40" i="30" s="1"/>
  <c r="O30" i="30"/>
  <c r="O39" i="30"/>
  <c r="O40" i="30" s="1"/>
  <c r="L30" i="30"/>
  <c r="L39" i="30"/>
  <c r="L40" i="30" s="1"/>
  <c r="I30" i="30"/>
  <c r="I39" i="30"/>
  <c r="I40" i="30" s="1"/>
  <c r="F30" i="30"/>
  <c r="F39" i="30"/>
  <c r="F40" i="30" s="1"/>
  <c r="X6" i="30"/>
  <c r="C30" i="30"/>
  <c r="C39" i="30"/>
  <c r="C40" i="30" s="1"/>
  <c r="V3" i="17"/>
  <c r="I75" i="17" s="1"/>
  <c r="W3" i="17"/>
  <c r="I95" i="17" s="1"/>
  <c r="W4" i="17"/>
  <c r="V5" i="17"/>
  <c r="W5" i="17"/>
  <c r="W6" i="17"/>
  <c r="V7" i="17"/>
  <c r="W7" i="17"/>
  <c r="W8" i="17"/>
  <c r="V9" i="17"/>
  <c r="W9" i="17"/>
  <c r="W10" i="17"/>
  <c r="V11" i="17"/>
  <c r="W11" i="17"/>
  <c r="W12" i="17"/>
  <c r="V13" i="17"/>
  <c r="W13" i="17"/>
  <c r="W14" i="17"/>
  <c r="V15" i="17"/>
  <c r="W15" i="17"/>
  <c r="W16" i="17"/>
  <c r="V17" i="17"/>
  <c r="W17" i="17"/>
  <c r="W18" i="17"/>
  <c r="V19" i="17"/>
  <c r="W19" i="17"/>
  <c r="W20" i="17"/>
  <c r="V21" i="17"/>
  <c r="W21" i="17"/>
  <c r="W22" i="17"/>
  <c r="V23" i="17"/>
  <c r="W23" i="17"/>
  <c r="W24" i="17"/>
  <c r="V25" i="17"/>
  <c r="W25" i="17"/>
  <c r="W26" i="17"/>
  <c r="V27" i="17"/>
  <c r="W27" i="17"/>
  <c r="W28" i="17"/>
  <c r="E95" i="17" s="1"/>
  <c r="C33" i="17"/>
  <c r="J39" i="17"/>
  <c r="F33" i="2"/>
  <c r="E33" i="2"/>
  <c r="D33" i="2"/>
  <c r="K27" i="19"/>
  <c r="J27" i="19" s="1"/>
  <c r="K27" i="28"/>
  <c r="J27" i="28" s="1"/>
  <c r="K26" i="19"/>
  <c r="J26" i="19" s="1"/>
  <c r="K26" i="28"/>
  <c r="J26" i="28" s="1"/>
  <c r="K25" i="19"/>
  <c r="J25" i="19" s="1"/>
  <c r="K25" i="28"/>
  <c r="J25" i="28" s="1"/>
  <c r="K24" i="19"/>
  <c r="J24" i="19" s="1"/>
  <c r="K24" i="28"/>
  <c r="J24" i="28" s="1"/>
  <c r="K23" i="19"/>
  <c r="J23" i="19" s="1"/>
  <c r="K23" i="28"/>
  <c r="J23" i="28" s="1"/>
  <c r="K22" i="19"/>
  <c r="J22" i="19" s="1"/>
  <c r="K22" i="28"/>
  <c r="J22" i="28" s="1"/>
  <c r="K20" i="19"/>
  <c r="J20" i="19" s="1"/>
  <c r="K20" i="28"/>
  <c r="J20" i="28" s="1"/>
  <c r="K19" i="19"/>
  <c r="J19" i="19" s="1"/>
  <c r="K19" i="28"/>
  <c r="J19" i="28" s="1"/>
  <c r="K18" i="19"/>
  <c r="J18" i="19" s="1"/>
  <c r="K18" i="28"/>
  <c r="J18" i="28" s="1"/>
  <c r="K17" i="19"/>
  <c r="J17" i="19" s="1"/>
  <c r="K17" i="28"/>
  <c r="J17" i="28" s="1"/>
  <c r="K16" i="19"/>
  <c r="J16" i="19" s="1"/>
  <c r="K16" i="28"/>
  <c r="J16" i="28" s="1"/>
  <c r="K15" i="19"/>
  <c r="J15" i="19" s="1"/>
  <c r="K15" i="28"/>
  <c r="J15" i="28" s="1"/>
  <c r="K14" i="19"/>
  <c r="J14" i="19" s="1"/>
  <c r="K14" i="28"/>
  <c r="J14" i="28" s="1"/>
  <c r="K13" i="19"/>
  <c r="J13" i="19" s="1"/>
  <c r="K13" i="28"/>
  <c r="J13" i="28" s="1"/>
  <c r="K11" i="19"/>
  <c r="J11" i="19" s="1"/>
  <c r="K11" i="28"/>
  <c r="J11" i="28" s="1"/>
  <c r="K9" i="19"/>
  <c r="J9" i="19" s="1"/>
  <c r="K9" i="28"/>
  <c r="J9" i="28" s="1"/>
  <c r="K8" i="19"/>
  <c r="J8" i="19" s="1"/>
  <c r="K8" i="28"/>
  <c r="J8" i="28" s="1"/>
  <c r="K7" i="19"/>
  <c r="J7" i="19" s="1"/>
  <c r="K7" i="28"/>
  <c r="J7" i="28" s="1"/>
  <c r="K6" i="19"/>
  <c r="J6" i="19" s="1"/>
  <c r="K6" i="28"/>
  <c r="J6" i="28" s="1"/>
  <c r="K5" i="19"/>
  <c r="J5" i="19" s="1"/>
  <c r="K5" i="28"/>
  <c r="J5" i="28" s="1"/>
  <c r="J33" i="2"/>
  <c r="I33" i="2"/>
  <c r="H33" i="2"/>
  <c r="N201" i="20"/>
  <c r="M201" i="20"/>
  <c r="L201" i="20"/>
  <c r="K201" i="20"/>
  <c r="J201" i="20"/>
  <c r="I201" i="20"/>
  <c r="H201" i="20"/>
  <c r="G201" i="20"/>
  <c r="F201" i="20"/>
  <c r="E201" i="20"/>
  <c r="N143" i="20"/>
  <c r="M143" i="20"/>
  <c r="L143" i="20"/>
  <c r="K143" i="20"/>
  <c r="J143" i="20"/>
  <c r="I143" i="20"/>
  <c r="H143" i="20"/>
  <c r="G143" i="20"/>
  <c r="F143" i="20"/>
  <c r="E143" i="20"/>
  <c r="N88" i="20"/>
  <c r="M88" i="20"/>
  <c r="L88" i="20"/>
  <c r="K88" i="20"/>
  <c r="J88" i="20"/>
  <c r="I88" i="20"/>
  <c r="H88" i="20"/>
  <c r="G88" i="20"/>
  <c r="F88" i="20"/>
  <c r="E88" i="20"/>
  <c r="N30" i="20"/>
  <c r="M30" i="20"/>
  <c r="L30" i="20"/>
  <c r="K30" i="20"/>
  <c r="J30" i="20"/>
  <c r="I30" i="20"/>
  <c r="L42" i="30"/>
  <c r="H30" i="20"/>
  <c r="G30" i="20"/>
  <c r="F30" i="20"/>
  <c r="E30" i="20"/>
  <c r="I33" i="17"/>
  <c r="H33" i="17"/>
  <c r="G33" i="17"/>
  <c r="F33" i="17"/>
  <c r="E33" i="17"/>
  <c r="D33" i="17"/>
  <c r="X23" i="30"/>
  <c r="AA23" i="30" s="1"/>
  <c r="X14" i="30"/>
  <c r="AA14" i="30" s="1"/>
  <c r="X12" i="30"/>
  <c r="V28" i="2" l="1"/>
  <c r="E75" i="2" s="1"/>
  <c r="V26" i="2"/>
  <c r="V24" i="2"/>
  <c r="V22" i="2"/>
  <c r="V20" i="2"/>
  <c r="V18" i="2"/>
  <c r="V16" i="2"/>
  <c r="V14" i="2"/>
  <c r="V12" i="2"/>
  <c r="V10" i="2"/>
  <c r="V8" i="2"/>
  <c r="V6" i="2"/>
  <c r="V28" i="17"/>
  <c r="E75" i="17" s="1"/>
  <c r="V26" i="17"/>
  <c r="V24" i="17"/>
  <c r="V22" i="17"/>
  <c r="V20" i="17"/>
  <c r="V18" i="17"/>
  <c r="V16" i="17"/>
  <c r="V14" i="17"/>
  <c r="V12" i="17"/>
  <c r="V10" i="17"/>
  <c r="V8" i="17"/>
  <c r="V6" i="17"/>
  <c r="V4" i="17"/>
  <c r="W28" i="2"/>
  <c r="E95" i="2" s="1"/>
  <c r="W26" i="2"/>
  <c r="W24" i="2"/>
  <c r="W22" i="2"/>
  <c r="W20" i="2"/>
  <c r="W18" i="2"/>
  <c r="W16" i="2"/>
  <c r="W14" i="2"/>
  <c r="W12" i="2"/>
  <c r="W10" i="2"/>
  <c r="W8" i="2"/>
  <c r="W6" i="2"/>
  <c r="W36" i="30"/>
  <c r="W37" i="30" s="1"/>
  <c r="K46" i="30" s="1"/>
  <c r="AA12" i="30"/>
  <c r="X36" i="30"/>
  <c r="X37" i="30" s="1"/>
  <c r="K47" i="30" s="1"/>
  <c r="C37" i="30"/>
  <c r="B68" i="31"/>
  <c r="F37" i="30"/>
  <c r="C135" i="31"/>
  <c r="I37" i="30"/>
  <c r="B202" i="31"/>
  <c r="L37" i="30"/>
  <c r="B269" i="31"/>
  <c r="O37" i="30"/>
  <c r="B403" i="31"/>
  <c r="B470" i="31"/>
  <c r="B37" i="30"/>
  <c r="B67" i="31"/>
  <c r="N37" i="30"/>
  <c r="B402" i="31"/>
  <c r="Q37" i="30"/>
  <c r="B469" i="31"/>
  <c r="E37" i="30"/>
  <c r="C134" i="31"/>
  <c r="H37" i="30"/>
  <c r="B201" i="31"/>
  <c r="K37" i="30"/>
  <c r="B268" i="31"/>
  <c r="K48" i="30"/>
  <c r="K33" i="2"/>
  <c r="K35" i="2" s="1"/>
  <c r="J35" i="2"/>
  <c r="AA30" i="30"/>
  <c r="Y43" i="30" s="1"/>
  <c r="C31" i="30"/>
  <c r="C33" i="30"/>
  <c r="C35" i="30"/>
  <c r="C38" i="30"/>
  <c r="R47" i="30"/>
  <c r="AA6" i="30"/>
  <c r="AA39" i="30" s="1"/>
  <c r="AA40" i="30" s="1"/>
  <c r="B43" i="30" s="1"/>
  <c r="X30" i="30"/>
  <c r="X39" i="30"/>
  <c r="X40" i="30" s="1"/>
  <c r="F31" i="30"/>
  <c r="F33" i="30"/>
  <c r="F35" i="30" s="1"/>
  <c r="F38" i="30"/>
  <c r="I31" i="30"/>
  <c r="I33" i="30"/>
  <c r="I35" i="30" s="1"/>
  <c r="I38" i="30"/>
  <c r="L31" i="30"/>
  <c r="L33" i="30"/>
  <c r="L35" i="30" s="1"/>
  <c r="L38" i="30"/>
  <c r="O31" i="30"/>
  <c r="O33" i="30"/>
  <c r="O35" i="30" s="1"/>
  <c r="O38" i="30"/>
  <c r="B336" i="31"/>
  <c r="R31" i="30"/>
  <c r="R33" i="30"/>
  <c r="R35" i="30"/>
  <c r="R38" i="30"/>
  <c r="U31" i="30"/>
  <c r="U33" i="30"/>
  <c r="U34" i="30" s="1"/>
  <c r="U35" i="30"/>
  <c r="U38" i="30"/>
  <c r="D432" i="20"/>
  <c r="E432" i="20"/>
  <c r="F432" i="20"/>
  <c r="G432" i="20"/>
  <c r="H432" i="20"/>
  <c r="I432" i="20"/>
  <c r="J432" i="20"/>
  <c r="K432" i="20"/>
  <c r="L432" i="20"/>
  <c r="M432" i="20"/>
  <c r="N432" i="20"/>
  <c r="C432" i="20"/>
  <c r="C433" i="20"/>
  <c r="S30" i="30"/>
  <c r="Q31" i="30"/>
  <c r="S31" i="30" s="1"/>
  <c r="Q33" i="30"/>
  <c r="Q35" i="30" s="1"/>
  <c r="Q38" i="30"/>
  <c r="V30" i="30"/>
  <c r="T31" i="30"/>
  <c r="V31" i="30" s="1"/>
  <c r="T33" i="30"/>
  <c r="T35" i="30" s="1"/>
  <c r="T38" i="30"/>
  <c r="V3" i="28"/>
  <c r="I75" i="28" s="1"/>
  <c r="W3" i="28"/>
  <c r="I95" i="28" s="1"/>
  <c r="W4" i="28"/>
  <c r="V5" i="28"/>
  <c r="W5" i="28"/>
  <c r="W6" i="28"/>
  <c r="V7" i="28"/>
  <c r="W7" i="28"/>
  <c r="W8" i="28"/>
  <c r="V9" i="28"/>
  <c r="W9" i="28"/>
  <c r="W10" i="28"/>
  <c r="V11" i="28"/>
  <c r="W11" i="28"/>
  <c r="W12" i="28"/>
  <c r="V13" i="28"/>
  <c r="W13" i="28"/>
  <c r="W14" i="28"/>
  <c r="V15" i="28"/>
  <c r="W15" i="28"/>
  <c r="W16" i="28"/>
  <c r="V17" i="28"/>
  <c r="W17" i="28"/>
  <c r="W18" i="28"/>
  <c r="V19" i="28"/>
  <c r="W19" i="28"/>
  <c r="W20" i="28"/>
  <c r="V21" i="28"/>
  <c r="W21" i="28"/>
  <c r="W22" i="28"/>
  <c r="V23" i="28"/>
  <c r="W23" i="28"/>
  <c r="W24" i="28"/>
  <c r="V25" i="28"/>
  <c r="W25" i="28"/>
  <c r="W26" i="28"/>
  <c r="V27" i="28"/>
  <c r="W27" i="28"/>
  <c r="W28" i="28"/>
  <c r="E95" i="28" s="1"/>
  <c r="C33" i="28"/>
  <c r="J39" i="28"/>
  <c r="V3" i="19"/>
  <c r="I75" i="19" s="1"/>
  <c r="W3" i="19"/>
  <c r="I95" i="19" s="1"/>
  <c r="V4" i="19"/>
  <c r="V5" i="19"/>
  <c r="W5" i="19"/>
  <c r="V6" i="19"/>
  <c r="V7" i="19"/>
  <c r="W7" i="19"/>
  <c r="V8" i="19"/>
  <c r="V9" i="19"/>
  <c r="W9" i="19"/>
  <c r="V10" i="19"/>
  <c r="V11" i="19"/>
  <c r="W11" i="19"/>
  <c r="V12" i="19"/>
  <c r="V13" i="19"/>
  <c r="W13" i="19"/>
  <c r="V14" i="19"/>
  <c r="V15" i="19"/>
  <c r="W15" i="19"/>
  <c r="V16" i="19"/>
  <c r="V17" i="19"/>
  <c r="W17" i="19"/>
  <c r="V18" i="19"/>
  <c r="V19" i="19"/>
  <c r="W19" i="19"/>
  <c r="V20" i="19"/>
  <c r="W20" i="19"/>
  <c r="V21" i="19"/>
  <c r="W21" i="19"/>
  <c r="V22" i="19"/>
  <c r="W22" i="19"/>
  <c r="V23" i="19"/>
  <c r="W23" i="19"/>
  <c r="V24" i="19"/>
  <c r="W24" i="19"/>
  <c r="V25" i="19"/>
  <c r="W25" i="19"/>
  <c r="V26" i="19"/>
  <c r="W26" i="19"/>
  <c r="V27" i="19"/>
  <c r="W27" i="19"/>
  <c r="V28" i="19"/>
  <c r="E75" i="19" s="1"/>
  <c r="W28" i="19"/>
  <c r="E95" i="19" s="1"/>
  <c r="C33" i="19"/>
  <c r="J39" i="19"/>
  <c r="AG4" i="17"/>
  <c r="I95" i="2"/>
  <c r="AG4" i="18"/>
  <c r="AG4" i="20"/>
  <c r="AG4" i="16"/>
  <c r="AF4" i="17"/>
  <c r="I75" i="2"/>
  <c r="AF4" i="18"/>
  <c r="AF4" i="20"/>
  <c r="AF4" i="16"/>
  <c r="D30" i="30"/>
  <c r="Z30" i="30"/>
  <c r="Y42" i="30" s="1"/>
  <c r="Y44" i="30" s="1"/>
  <c r="B31" i="30"/>
  <c r="D31" i="30" s="1"/>
  <c r="B33" i="30"/>
  <c r="B35" i="30" s="1"/>
  <c r="B38" i="30"/>
  <c r="R46" i="30"/>
  <c r="Y6" i="30"/>
  <c r="Z6" i="30"/>
  <c r="W30" i="30"/>
  <c r="W39" i="30"/>
  <c r="W40" i="30" s="1"/>
  <c r="Y7" i="30"/>
  <c r="Z7" i="30"/>
  <c r="Y8" i="30"/>
  <c r="Z8" i="30"/>
  <c r="Y9" i="30"/>
  <c r="Z9" i="30"/>
  <c r="Y10" i="30"/>
  <c r="Z10" i="30"/>
  <c r="Y11" i="30"/>
  <c r="Z11" i="30"/>
  <c r="Y12" i="30"/>
  <c r="Z12" i="30"/>
  <c r="Y13" i="30"/>
  <c r="Z13" i="30"/>
  <c r="Y14" i="30"/>
  <c r="Z14" i="30"/>
  <c r="Y15" i="30"/>
  <c r="Z15" i="30"/>
  <c r="Y16" i="30"/>
  <c r="Z16" i="30"/>
  <c r="Y17" i="30"/>
  <c r="Z17" i="30"/>
  <c r="Y18" i="30"/>
  <c r="Z18" i="30"/>
  <c r="Y19" i="30"/>
  <c r="Z19" i="30"/>
  <c r="Y20" i="30"/>
  <c r="Z20" i="30"/>
  <c r="Y21" i="30"/>
  <c r="Z21" i="30"/>
  <c r="Y22" i="30"/>
  <c r="Z22" i="30"/>
  <c r="Y23" i="30"/>
  <c r="Z23" i="30"/>
  <c r="Y24" i="30"/>
  <c r="Z24" i="30"/>
  <c r="Y25" i="30"/>
  <c r="Z25" i="30"/>
  <c r="Y26" i="30"/>
  <c r="Z26" i="30"/>
  <c r="Y27" i="30"/>
  <c r="Z27" i="30"/>
  <c r="Y28" i="30"/>
  <c r="Z28" i="30"/>
  <c r="Y29" i="30"/>
  <c r="Z29" i="30"/>
  <c r="G30" i="30"/>
  <c r="E31" i="30"/>
  <c r="G31" i="30" s="1"/>
  <c r="E33" i="30"/>
  <c r="E35" i="30" s="1"/>
  <c r="E38" i="30"/>
  <c r="J30" i="30"/>
  <c r="H31" i="30"/>
  <c r="J31" i="30" s="1"/>
  <c r="H33" i="30"/>
  <c r="H35" i="30"/>
  <c r="H38" i="30"/>
  <c r="M30" i="30"/>
  <c r="K31" i="30"/>
  <c r="M31" i="30" s="1"/>
  <c r="K33" i="30"/>
  <c r="K35" i="30"/>
  <c r="K38" i="30"/>
  <c r="P30" i="30"/>
  <c r="N31" i="30"/>
  <c r="P31" i="30" s="1"/>
  <c r="N33" i="30"/>
  <c r="N35" i="30" s="1"/>
  <c r="N38" i="30"/>
  <c r="B335" i="31"/>
  <c r="K33" i="17"/>
  <c r="K35" i="17" s="1"/>
  <c r="J35" i="17"/>
  <c r="H33" i="28"/>
  <c r="H33" i="19"/>
  <c r="I33" i="28"/>
  <c r="I33" i="19"/>
  <c r="J33" i="28"/>
  <c r="J33" i="19"/>
  <c r="D33" i="28"/>
  <c r="D33" i="19"/>
  <c r="E33" i="28"/>
  <c r="E33" i="19"/>
  <c r="F33" i="28"/>
  <c r="F33" i="19"/>
  <c r="G33" i="28"/>
  <c r="G33" i="19"/>
  <c r="P39" i="30"/>
  <c r="P40" i="30" s="1"/>
  <c r="V28" i="28" l="1"/>
  <c r="E75" i="28" s="1"/>
  <c r="V26" i="28"/>
  <c r="V24" i="28"/>
  <c r="V22" i="28"/>
  <c r="V20" i="28"/>
  <c r="V18" i="28"/>
  <c r="V16" i="28"/>
  <c r="V14" i="28"/>
  <c r="V12" i="28"/>
  <c r="V10" i="28"/>
  <c r="V8" i="28"/>
  <c r="V6" i="28"/>
  <c r="V4" i="28"/>
  <c r="W18" i="19"/>
  <c r="W16" i="19"/>
  <c r="W14" i="19"/>
  <c r="W12" i="19"/>
  <c r="W10" i="19"/>
  <c r="W8" i="19"/>
  <c r="W6" i="19"/>
  <c r="W4" i="19"/>
  <c r="M43" i="30"/>
  <c r="K33" i="19"/>
  <c r="K35" i="19" s="1"/>
  <c r="J35" i="19"/>
  <c r="K33" i="28"/>
  <c r="K35" i="28" s="1"/>
  <c r="J35" i="28"/>
  <c r="N34" i="30"/>
  <c r="F335" i="31"/>
  <c r="K34" i="30"/>
  <c r="F268" i="31"/>
  <c r="H34" i="30"/>
  <c r="F201" i="31"/>
  <c r="E34" i="30"/>
  <c r="F134" i="31"/>
  <c r="Y30" i="30"/>
  <c r="W31" i="30"/>
  <c r="B32" i="30"/>
  <c r="E32" i="30"/>
  <c r="H32" i="30"/>
  <c r="K32" i="30"/>
  <c r="N32" i="30"/>
  <c r="N43" i="30" s="1"/>
  <c r="Q32" i="30"/>
  <c r="T32" i="30"/>
  <c r="W32" i="30"/>
  <c r="W33" i="30"/>
  <c r="W34" i="30" s="1"/>
  <c r="B46" i="30" s="1"/>
  <c r="W35" i="30"/>
  <c r="W38" i="30"/>
  <c r="Y46" i="30"/>
  <c r="B34" i="30"/>
  <c r="F67" i="31"/>
  <c r="T34" i="30"/>
  <c r="F469" i="31"/>
  <c r="Q34" i="30"/>
  <c r="F402" i="31"/>
  <c r="R34" i="30"/>
  <c r="F403" i="31"/>
  <c r="F470" i="31"/>
  <c r="O34" i="30"/>
  <c r="F336" i="31"/>
  <c r="L34" i="30"/>
  <c r="F269" i="31"/>
  <c r="I34" i="30"/>
  <c r="F202" i="31"/>
  <c r="F34" i="30"/>
  <c r="F135" i="31"/>
  <c r="X31" i="30"/>
  <c r="C32" i="30"/>
  <c r="F32" i="30"/>
  <c r="I32" i="30"/>
  <c r="L32" i="30"/>
  <c r="L43" i="30" s="1"/>
  <c r="O32" i="30"/>
  <c r="R32" i="30"/>
  <c r="U32" i="30"/>
  <c r="X32" i="30"/>
  <c r="X33" i="30"/>
  <c r="X34" i="30" s="1"/>
  <c r="B47" i="30" s="1"/>
  <c r="X38" i="30"/>
  <c r="Y47" i="30"/>
  <c r="Y48" i="30" s="1"/>
  <c r="C34" i="30"/>
  <c r="F68" i="31"/>
  <c r="Z39" i="30"/>
  <c r="Z40" i="30" s="1"/>
  <c r="B42" i="30" s="1"/>
  <c r="Y39" i="30"/>
  <c r="Y40" i="30" s="1"/>
  <c r="B44" i="30" s="1"/>
  <c r="R48" i="30"/>
  <c r="X35" i="30" l="1"/>
  <c r="B48" i="30"/>
</calcChain>
</file>

<file path=xl/sharedStrings.xml><?xml version="1.0" encoding="utf-8"?>
<sst xmlns="http://schemas.openxmlformats.org/spreadsheetml/2006/main" count="1804" uniqueCount="186">
  <si>
    <t>Relevé de comptage VL/PL avec analyse des vitesses (km/h)</t>
  </si>
  <si>
    <t xml:space="preserve">     Débit</t>
  </si>
  <si>
    <t>VL</t>
  </si>
  <si>
    <t>PL</t>
  </si>
  <si>
    <t>TV</t>
  </si>
  <si>
    <t>%</t>
  </si>
  <si>
    <t>Total véhicules :</t>
  </si>
  <si>
    <t xml:space="preserve">                  (VL) : </t>
  </si>
  <si>
    <t xml:space="preserve">                  (PL) :</t>
  </si>
  <si>
    <t xml:space="preserve">Vitesse  moyenne: </t>
  </si>
  <si>
    <t>km/h</t>
  </si>
  <si>
    <t xml:space="preserve">Vitesse  maximale autorisée: </t>
  </si>
  <si>
    <t>PL V15</t>
  </si>
  <si>
    <t>VL V50</t>
  </si>
  <si>
    <t>PL V50</t>
  </si>
  <si>
    <t>VL V85</t>
  </si>
  <si>
    <t>PL V85</t>
  </si>
  <si>
    <t>Aucun Commentaire</t>
  </si>
  <si>
    <t>Tableau des comptages véhicules effectués</t>
  </si>
  <si>
    <t>Total 5 J</t>
  </si>
  <si>
    <t>Total 7 J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</si>
  <si>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</si>
  <si>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</si>
  <si>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</si>
  <si>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</si>
  <si>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</si>
  <si>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</si>
  <si>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</si>
  <si>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</si>
  <si>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</si>
  <si>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</si>
  <si>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</si>
  <si>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</si>
  <si>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</si>
  <si>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</si>
  <si>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</si>
  <si>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</si>
  <si>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</si>
  <si>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</si>
  <si>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</si>
  <si>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</si>
  <si>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</si>
  <si>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</si>
  <si>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</si>
  <si>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</si>
  <si>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Tableau des Totaux Journaliers</t>
  </si>
  <si>
    <t>Semaine</t>
  </si>
  <si>
    <t>Week end</t>
  </si>
  <si>
    <t>Nuit</t>
  </si>
  <si>
    <t>Moy Veh/H</t>
  </si>
  <si>
    <t>Minimum</t>
  </si>
  <si>
    <t>Maximum</t>
  </si>
  <si>
    <t>De 8 à 9H</t>
  </si>
  <si>
    <t>Débit Total</t>
  </si>
  <si>
    <t>De 17 à 18H</t>
  </si>
  <si>
    <t>Total Jour</t>
  </si>
  <si>
    <t>Graphiques concernant le comportement routier, en fonction des débits mesurés</t>
  </si>
  <si>
    <t>Graphique du jour le plus chargé</t>
  </si>
  <si>
    <t>Veh/jour</t>
  </si>
  <si>
    <t>Graphique du jour le moins chargé</t>
  </si>
  <si>
    <t>Histogrammes des débits pendant la semaine :</t>
  </si>
  <si>
    <t>Tableau des débits par tranche de Vitesse :</t>
  </si>
  <si>
    <t>Total Veh</t>
  </si>
  <si>
    <t>Moy Heure</t>
  </si>
  <si>
    <t>Graphique de la situation actuelle</t>
  </si>
  <si>
    <t>Tableau des débits de la semaine complète par tranche de Vitesse :</t>
  </si>
  <si>
    <t>Moy Journalière</t>
  </si>
  <si>
    <t>%VL</t>
  </si>
  <si>
    <t>%PL</t>
  </si>
  <si>
    <t>&lt;=50km/h</t>
  </si>
  <si>
    <t>&lt;=90km/h</t>
  </si>
  <si>
    <t>Légende</t>
  </si>
  <si>
    <t>Les % sont arrondis à la valeur la plus proche</t>
  </si>
  <si>
    <t>Vmoy</t>
  </si>
  <si>
    <t>Rév 1</t>
  </si>
  <si>
    <t>Rév2</t>
  </si>
  <si>
    <t>ref pour débit</t>
  </si>
  <si>
    <t>synthèse</t>
  </si>
  <si>
    <t>Rév 3</t>
  </si>
  <si>
    <t>changement détermination Jmax Jmin pour intégration doc Complet</t>
  </si>
  <si>
    <t>Rév4</t>
  </si>
  <si>
    <t>Correction d'un décallage de cellule dans les pages 4 et 5 des fiches de vitesses</t>
  </si>
  <si>
    <t>R5</t>
  </si>
  <si>
    <t>rectif %</t>
  </si>
  <si>
    <t>R6</t>
  </si>
  <si>
    <t>Remise en place sens 2</t>
  </si>
  <si>
    <t xml:space="preserve">  </t>
  </si>
  <si>
    <t>% des véhicules ont une vitesse inférieure à 90 km/h</t>
  </si>
  <si>
    <t>% des véhicules ont une vitesse inférieure à 50 km/h</t>
  </si>
  <si>
    <t>%Tranche vitesse</t>
  </si>
  <si>
    <t>%des véhicules ont une vitesse inférieure à 50 km/h</t>
  </si>
  <si>
    <t>Lieu de pose</t>
  </si>
  <si>
    <t>Ville ou route :</t>
  </si>
  <si>
    <t>Rue ou PR :</t>
  </si>
  <si>
    <t>De :</t>
  </si>
  <si>
    <t>Vers :</t>
  </si>
  <si>
    <t>Département :</t>
  </si>
  <si>
    <t>Section :</t>
  </si>
  <si>
    <t>Indice :</t>
  </si>
  <si>
    <t>Dates</t>
  </si>
  <si>
    <t>De pose :</t>
  </si>
  <si>
    <t>Début d'analyse :</t>
  </si>
  <si>
    <t>Fin d'analyse :</t>
  </si>
  <si>
    <t>Résultats</t>
  </si>
  <si>
    <t>Sens 1</t>
  </si>
  <si>
    <t>Sens 2</t>
  </si>
  <si>
    <t>Total Campagne</t>
  </si>
  <si>
    <t>Trafic moyen/jour</t>
  </si>
  <si>
    <t>Vitesse moyenne</t>
  </si>
  <si>
    <t>V15</t>
  </si>
  <si>
    <t>V85</t>
  </si>
  <si>
    <t>Tot.</t>
  </si>
  <si>
    <t>Moyenne</t>
  </si>
  <si>
    <t>Heure</t>
  </si>
  <si>
    <t>% : Total</t>
  </si>
  <si>
    <t>Total nuit</t>
  </si>
  <si>
    <t>Moyenne Nuit</t>
  </si>
  <si>
    <t>% Nuit</t>
  </si>
  <si>
    <t xml:space="preserve">Total Jour </t>
  </si>
  <si>
    <t>Moyenne Jour</t>
  </si>
  <si>
    <t>% Jour</t>
  </si>
  <si>
    <t>Jour Moyen</t>
  </si>
  <si>
    <t>Moyenne (Nuit)</t>
  </si>
  <si>
    <t>Moyenne (jour)</t>
  </si>
  <si>
    <t>Jour le Plus Chargé</t>
  </si>
  <si>
    <t xml:space="preserve"> h Pointe</t>
  </si>
  <si>
    <t xml:space="preserve"> Heure Moyennne la plus Chargée (globale)</t>
  </si>
  <si>
    <t xml:space="preserve"> Heure Moyennne la plus Chargée (Jour)</t>
  </si>
  <si>
    <t xml:space="preserve"> Heure Moyennne la plus Chargée  (Nuit)</t>
  </si>
  <si>
    <t xml:space="preserve">Heure </t>
  </si>
  <si>
    <t>Type</t>
  </si>
  <si>
    <t>V</t>
  </si>
  <si>
    <t>Exc</t>
  </si>
  <si>
    <t>% en</t>
  </si>
  <si>
    <t>Moy</t>
  </si>
  <si>
    <t>Excés</t>
  </si>
  <si>
    <t>% / Total</t>
  </si>
  <si>
    <t>% nuit</t>
  </si>
  <si>
    <t>Débit Journalier</t>
  </si>
  <si>
    <t>Vitesse Moyenne</t>
  </si>
  <si>
    <t>V50</t>
  </si>
  <si>
    <t>Débit Jour</t>
  </si>
  <si>
    <t>Débit Nuit</t>
  </si>
  <si>
    <t>Ecart Type</t>
  </si>
  <si>
    <t>Heure de Pointe Jour</t>
  </si>
  <si>
    <t>Heure de pointe Nuit</t>
  </si>
  <si>
    <t>V85 : Vitesse en dessous de laquelle roule 85% des usagés</t>
  </si>
  <si>
    <t>V50 : Vitesse en dessous de laquelle roule 50% des usagés</t>
  </si>
  <si>
    <t>V15 : Vitesse en dessous de laquelle roule 15% des usagés</t>
  </si>
  <si>
    <t>VL V15</t>
  </si>
  <si>
    <t>AEROPARC</t>
  </si>
  <si>
    <t xml:space="preserve"> D11</t>
  </si>
  <si>
    <t>D60</t>
  </si>
  <si>
    <t>D31</t>
  </si>
  <si>
    <t>mer. 11/09/2019</t>
  </si>
  <si>
    <t>jeu. 12/09/2019</t>
  </si>
  <si>
    <t>mer. 18/09/2019</t>
  </si>
  <si>
    <t>5 125</t>
  </si>
  <si>
    <t>5 419</t>
  </si>
  <si>
    <t>De 6h à 22h</t>
  </si>
  <si>
    <t>de 0 à 30</t>
  </si>
  <si>
    <t>de 30 à 40</t>
  </si>
  <si>
    <t>de 40 à 50</t>
  </si>
  <si>
    <t>de 50 à 60</t>
  </si>
  <si>
    <t>de 60 à 70</t>
  </si>
  <si>
    <t>de 70 à 80</t>
  </si>
  <si>
    <t>de 80 à 90</t>
  </si>
  <si>
    <t>de 90 à 100</t>
  </si>
  <si>
    <t>de 100 à 110</t>
  </si>
  <si>
    <t>de 110 à 120</t>
  </si>
  <si>
    <t>de 120 à 130</t>
  </si>
  <si>
    <t>plus de 150</t>
  </si>
  <si>
    <t>Campagne du : 12/09/19 au 18/09/2019, soit : 7 jours</t>
  </si>
  <si>
    <t>12 jeu.</t>
  </si>
  <si>
    <t>13 ven.</t>
  </si>
  <si>
    <t>14 sam.</t>
  </si>
  <si>
    <t>15 dim.</t>
  </si>
  <si>
    <t>16 lun.</t>
  </si>
  <si>
    <t>17 mar.</t>
  </si>
  <si>
    <t>18 mer.</t>
  </si>
  <si>
    <t>AXIMUM RRA</t>
  </si>
  <si>
    <t>Génie Electrique et Systèmes</t>
  </si>
  <si>
    <t>1, rue Emile Schwoerer</t>
  </si>
  <si>
    <t>68000 COLMAR</t>
  </si>
  <si>
    <t>tel : 03 89 21 70 30</t>
  </si>
  <si>
    <t>fax : 03 89 21 70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</si>
</sst>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ddd\ dd\-mmm"/>
    <numFmt numFmtId="165" formatCode="General_)"/>
    <numFmt numFmtId="166" formatCode="ddd\ dd\ mmm"/>
    <numFmt numFmtId="167" formatCode="dddd\ dd\ mmmm\ yyyy"/>
    <numFmt numFmtId="168" formatCode="dddd"/>
    <numFmt numFmtId="169" formatCode="h:mm;@"/>
    <numFmt numFmtId="170" formatCode="[$-F800]dddd\,\ mmmm\ dd\,\ yyyy"/>
    <numFmt numFmtId="171" formatCode="dddd\ dd/mm/yyyy"/>
    <numFmt numFmtId="172" formatCode="0&quot; Km/h&quot;"/>
  </numFmts>
  <fonts count="47" x14ac:knownFonts="1">
    <font>
      <sz val="10"/>
      <name val="Arial"/>
    </font>
    <font>
      <sz val="10"/>
      <name val="Arial"/>
    </font>
    <font>
      <b/>
      <sz val="10"/>
      <name val="MS Sans Serif"/>
    </font>
    <font>
      <sz val="8"/>
      <name val="Arial"/>
    </font>
    <font>
      <b/>
      <sz val="10"/>
      <name val="Arial"/>
      <family val="2"/>
    </font>
    <font>
      <sz val="10"/>
      <name val="MS Sans Serif"/>
    </font>
    <font>
      <sz val="9"/>
      <name val="Times New Roman"/>
    </font>
    <font>
      <sz val="10"/>
      <name val="Times New Roman"/>
    </font>
    <font>
      <sz val="28"/>
      <name val="Times New Roman"/>
    </font>
    <font>
      <sz val="26"/>
      <name val="Times New Roman"/>
    </font>
    <font>
      <u/>
      <sz val="12"/>
      <name val="Times New Roman"/>
    </font>
    <font>
      <sz val="9"/>
      <color indexed="10"/>
      <name val="Times New Roman"/>
    </font>
    <font>
      <sz val="9"/>
      <color indexed="8"/>
      <name val="Times New Roman"/>
    </font>
    <font>
      <sz val="9"/>
      <name val="MS Sans Serif"/>
    </font>
    <font>
      <b/>
      <sz val="9"/>
      <name val="Times New Roman"/>
    </font>
    <font>
      <b/>
      <sz val="10"/>
      <color indexed="10"/>
      <name val="Times New Roman"/>
    </font>
    <font>
      <u/>
      <sz val="11"/>
      <name val="Times New Roman"/>
    </font>
    <font>
      <b/>
      <sz val="9"/>
      <color indexed="10"/>
      <name val="Times New Roman"/>
    </font>
    <font>
      <b/>
      <sz val="9"/>
      <color indexed="8"/>
      <name val="Times New Roman"/>
    </font>
    <font>
      <b/>
      <i/>
      <sz val="10"/>
      <color indexed="10"/>
      <name val="Times New Roman"/>
    </font>
    <font>
      <i/>
      <sz val="11"/>
      <color indexed="10"/>
      <name val="Times New Roman"/>
    </font>
    <font>
      <i/>
      <sz val="9"/>
      <color indexed="10"/>
      <name val="Times New Roman"/>
    </font>
    <font>
      <b/>
      <i/>
      <sz val="10"/>
      <color indexed="10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8"/>
      <color indexed="18"/>
      <name val="Arial"/>
    </font>
    <font>
      <b/>
      <u/>
      <sz val="8"/>
      <color indexed="18"/>
      <name val="Arial"/>
      <family val="2"/>
    </font>
    <font>
      <b/>
      <sz val="8"/>
      <name val="MS Sans Serif"/>
      <family val="2"/>
    </font>
    <font>
      <b/>
      <sz val="8"/>
      <name val="Arial"/>
      <family val="2"/>
    </font>
    <font>
      <b/>
      <sz val="8"/>
      <name val="MS Sans Serif"/>
    </font>
    <font>
      <b/>
      <u/>
      <sz val="8"/>
      <name val="MS Sans Serif"/>
      <family val="2"/>
    </font>
    <font>
      <sz val="7"/>
      <name val="Arial"/>
      <family val="2"/>
    </font>
    <font>
      <i/>
      <sz val="5"/>
      <color indexed="18"/>
      <name val="Arial"/>
      <family val="2"/>
    </font>
    <font>
      <sz val="9"/>
      <name val="Arial"/>
    </font>
    <font>
      <b/>
      <sz val="9"/>
      <name val="Times New Roman"/>
      <family val="1"/>
    </font>
    <font>
      <i/>
      <sz val="6"/>
      <color indexed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b/>
      <sz val="8"/>
      <name val="Times New Roman"/>
      <family val="1"/>
    </font>
    <font>
      <sz val="7"/>
      <name val="Times New Roman"/>
      <family val="1"/>
    </font>
    <font>
      <sz val="6"/>
      <name val="Times New Roman"/>
      <family val="1"/>
    </font>
    <font>
      <sz val="7"/>
      <name val="Arial"/>
    </font>
    <font>
      <sz val="13"/>
      <name val="Arial"/>
      <family val="2"/>
    </font>
    <font>
      <sz val="12"/>
      <name val="Arial"/>
      <family val="2"/>
    </font>
    <font>
      <sz val="10"/>
      <color indexed="55"/>
      <name val="Arial"/>
    </font>
    <font>
      <sz val="10"/>
      <color indexed="12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darkDown">
        <bgColor indexed="13"/>
      </patternFill>
    </fill>
    <fill>
      <patternFill patternType="solid">
        <fgColor indexed="47"/>
        <bgColor indexed="64"/>
      </patternFill>
    </fill>
  </fills>
  <borders count="80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thin">
        <color indexed="64"/>
      </right>
      <top/>
      <bottom style="medium">
        <color indexed="23"/>
      </bottom>
      <diagonal/>
    </border>
    <border>
      <left style="thin">
        <color indexed="64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64"/>
      </right>
      <top style="thin">
        <color indexed="23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64"/>
      </right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2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 style="thin">
        <color indexed="64"/>
      </right>
      <top style="thin">
        <color indexed="23"/>
      </top>
      <bottom style="medium">
        <color indexed="23"/>
      </bottom>
      <diagonal/>
    </border>
    <border>
      <left style="thin">
        <color indexed="64"/>
      </left>
      <right/>
      <top style="medium">
        <color indexed="23"/>
      </top>
      <bottom style="medium">
        <color indexed="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1" fillId="0" borderId="0" applyFont="0" applyFill="0" applyBorder="0" applyAlignment="0" applyProtection="0"/>
  </cellStyleXfs>
  <cellXfs count="466">
    <xf numFmtId="0" fontId="0" fillId="0" borderId="0" xfId="0"/>
    <xf numFmtId="0" fontId="2" fillId="0" borderId="0" xfId="0" applyFont="1"/>
    <xf numFmtId="0" fontId="4" fillId="0" borderId="0" xfId="0" applyFont="1"/>
    <xf numFmtId="0" fontId="6" fillId="0" borderId="0" xfId="1" applyFont="1"/>
    <xf numFmtId="0" fontId="6" fillId="2" borderId="0" xfId="1" applyFont="1" applyFill="1"/>
    <xf numFmtId="0" fontId="5" fillId="0" borderId="0" xfId="1"/>
    <xf numFmtId="14" fontId="5" fillId="0" borderId="0" xfId="1" applyNumberFormat="1"/>
    <xf numFmtId="0" fontId="7" fillId="0" borderId="0" xfId="1" applyFont="1"/>
    <xf numFmtId="167" fontId="6" fillId="0" borderId="0" xfId="1" applyNumberFormat="1" applyFont="1" applyAlignment="1">
      <alignment horizontal="centerContinuous"/>
    </xf>
    <xf numFmtId="0" fontId="9" fillId="0" borderId="0" xfId="1" applyFont="1"/>
    <xf numFmtId="0" fontId="10" fillId="0" borderId="0" xfId="1" applyFont="1"/>
    <xf numFmtId="0" fontId="6" fillId="0" borderId="1" xfId="1" applyFont="1" applyBorder="1" applyAlignment="1">
      <alignment horizontal="center"/>
    </xf>
    <xf numFmtId="166" fontId="6" fillId="3" borderId="2" xfId="1" applyNumberFormat="1" applyFont="1" applyFill="1" applyBorder="1" applyAlignment="1">
      <alignment horizontal="center"/>
    </xf>
    <xf numFmtId="0" fontId="11" fillId="3" borderId="3" xfId="1" applyFont="1" applyFill="1" applyBorder="1" applyAlignment="1">
      <alignment horizontal="center"/>
    </xf>
    <xf numFmtId="0" fontId="11" fillId="3" borderId="4" xfId="1" applyFont="1" applyFill="1" applyBorder="1" applyAlignment="1">
      <alignment horizontal="center"/>
    </xf>
    <xf numFmtId="0" fontId="6" fillId="2" borderId="0" xfId="1" applyFont="1" applyFill="1" applyAlignment="1">
      <alignment horizontal="center"/>
    </xf>
    <xf numFmtId="0" fontId="6" fillId="3" borderId="5" xfId="1" applyFont="1" applyFill="1" applyBorder="1" applyAlignment="1">
      <alignment horizontal="center"/>
    </xf>
    <xf numFmtId="165" fontId="6" fillId="0" borderId="6" xfId="1" applyNumberFormat="1" applyFont="1" applyBorder="1" applyAlignment="1" applyProtection="1">
      <alignment horizontal="center"/>
    </xf>
    <xf numFmtId="165" fontId="6" fillId="0" borderId="7" xfId="1" applyNumberFormat="1" applyFont="1" applyBorder="1" applyAlignment="1" applyProtection="1">
      <alignment horizontal="center"/>
    </xf>
    <xf numFmtId="165" fontId="6" fillId="0" borderId="8" xfId="1" applyNumberFormat="1" applyFont="1" applyBorder="1" applyAlignment="1" applyProtection="1">
      <alignment horizontal="center"/>
    </xf>
    <xf numFmtId="0" fontId="6" fillId="0" borderId="9" xfId="1" applyFont="1" applyBorder="1" applyAlignment="1">
      <alignment horizontal="center"/>
    </xf>
    <xf numFmtId="0" fontId="6" fillId="0" borderId="10" xfId="1" applyFont="1" applyBorder="1" applyAlignment="1">
      <alignment horizontal="center"/>
    </xf>
    <xf numFmtId="165" fontId="6" fillId="0" borderId="9" xfId="1" applyNumberFormat="1" applyFont="1" applyBorder="1" applyAlignment="1" applyProtection="1">
      <alignment horizontal="center"/>
    </xf>
    <xf numFmtId="165" fontId="6" fillId="0" borderId="11" xfId="1" applyNumberFormat="1" applyFont="1" applyBorder="1" applyAlignment="1" applyProtection="1">
      <alignment horizontal="center"/>
    </xf>
    <xf numFmtId="165" fontId="6" fillId="0" borderId="10" xfId="1" applyNumberFormat="1" applyFont="1" applyBorder="1" applyAlignment="1" applyProtection="1">
      <alignment horizontal="center"/>
    </xf>
    <xf numFmtId="0" fontId="6" fillId="3" borderId="12" xfId="1" applyFont="1" applyFill="1" applyBorder="1" applyAlignment="1">
      <alignment horizontal="center"/>
    </xf>
    <xf numFmtId="165" fontId="6" fillId="0" borderId="13" xfId="1" applyNumberFormat="1" applyFont="1" applyBorder="1" applyAlignment="1" applyProtection="1">
      <alignment horizontal="center"/>
    </xf>
    <xf numFmtId="165" fontId="6" fillId="0" borderId="14" xfId="1" applyNumberFormat="1" applyFont="1" applyBorder="1" applyAlignment="1" applyProtection="1">
      <alignment horizontal="center"/>
    </xf>
    <xf numFmtId="165" fontId="6" fillId="0" borderId="15" xfId="1" applyNumberFormat="1" applyFont="1" applyBorder="1" applyAlignment="1" applyProtection="1">
      <alignment horizontal="center"/>
    </xf>
    <xf numFmtId="0" fontId="6" fillId="0" borderId="13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9" fontId="6" fillId="0" borderId="0" xfId="1" applyNumberFormat="1" applyFont="1" applyBorder="1" applyAlignment="1" applyProtection="1">
      <alignment horizontal="center"/>
    </xf>
    <xf numFmtId="0" fontId="6" fillId="2" borderId="0" xfId="1" applyFont="1" applyFill="1" applyAlignment="1">
      <alignment horizontal="left"/>
    </xf>
    <xf numFmtId="0" fontId="10" fillId="0" borderId="0" xfId="1" applyFont="1" applyBorder="1" applyAlignment="1">
      <alignment horizontal="left"/>
    </xf>
    <xf numFmtId="166" fontId="6" fillId="3" borderId="3" xfId="1" applyNumberFormat="1" applyFont="1" applyFill="1" applyBorder="1" applyAlignment="1">
      <alignment horizontal="center"/>
    </xf>
    <xf numFmtId="166" fontId="6" fillId="3" borderId="4" xfId="1" applyNumberFormat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Continuous"/>
    </xf>
    <xf numFmtId="0" fontId="6" fillId="3" borderId="17" xfId="1" applyFont="1" applyFill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12" fillId="0" borderId="5" xfId="1" applyFont="1" applyBorder="1" applyAlignment="1">
      <alignment horizontal="center"/>
    </xf>
    <xf numFmtId="1" fontId="6" fillId="0" borderId="11" xfId="1" applyNumberFormat="1" applyFont="1" applyBorder="1" applyAlignment="1">
      <alignment horizontal="center"/>
    </xf>
    <xf numFmtId="1" fontId="6" fillId="0" borderId="10" xfId="1" applyNumberFormat="1" applyFont="1" applyBorder="1" applyAlignment="1">
      <alignment horizontal="center"/>
    </xf>
    <xf numFmtId="9" fontId="12" fillId="0" borderId="5" xfId="1" applyNumberFormat="1" applyFont="1" applyBorder="1" applyAlignment="1">
      <alignment horizontal="center"/>
    </xf>
    <xf numFmtId="0" fontId="13" fillId="0" borderId="12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14" fillId="0" borderId="18" xfId="1" applyFont="1" applyBorder="1" applyAlignment="1">
      <alignment horizontal="centerContinuous"/>
    </xf>
    <xf numFmtId="0" fontId="6" fillId="0" borderId="19" xfId="1" applyFont="1" applyBorder="1" applyAlignment="1">
      <alignment horizontal="centerContinuous"/>
    </xf>
    <xf numFmtId="0" fontId="5" fillId="0" borderId="20" xfId="1" applyBorder="1" applyAlignment="1">
      <alignment horizontal="centerContinuous"/>
    </xf>
    <xf numFmtId="0" fontId="6" fillId="0" borderId="21" xfId="1" applyFont="1" applyBorder="1" applyAlignment="1">
      <alignment horizontal="centerContinuous"/>
    </xf>
    <xf numFmtId="0" fontId="6" fillId="3" borderId="16" xfId="1" applyFont="1" applyFill="1" applyBorder="1" applyAlignment="1">
      <alignment horizontal="center"/>
    </xf>
    <xf numFmtId="0" fontId="11" fillId="0" borderId="2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15" fillId="0" borderId="22" xfId="1" applyFont="1" applyBorder="1" applyAlignment="1">
      <alignment horizontal="centerContinuous"/>
    </xf>
    <xf numFmtId="0" fontId="11" fillId="0" borderId="1" xfId="1" applyFont="1" applyBorder="1" applyAlignment="1">
      <alignment horizontal="centerContinuous"/>
    </xf>
    <xf numFmtId="0" fontId="16" fillId="0" borderId="0" xfId="1" applyFont="1"/>
    <xf numFmtId="0" fontId="11" fillId="0" borderId="0" xfId="1" applyFont="1"/>
    <xf numFmtId="0" fontId="17" fillId="0" borderId="0" xfId="1" applyFont="1"/>
    <xf numFmtId="0" fontId="16" fillId="0" borderId="0" xfId="1" applyFont="1" applyBorder="1"/>
    <xf numFmtId="0" fontId="6" fillId="0" borderId="0" xfId="1" applyFont="1" applyBorder="1"/>
    <xf numFmtId="9" fontId="6" fillId="0" borderId="11" xfId="1" applyNumberFormat="1" applyFont="1" applyBorder="1" applyAlignment="1">
      <alignment horizontal="center"/>
    </xf>
    <xf numFmtId="1" fontId="6" fillId="0" borderId="14" xfId="1" applyNumberFormat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18" fillId="0" borderId="18" xfId="1" applyFont="1" applyBorder="1" applyAlignment="1">
      <alignment horizontal="centerContinuous"/>
    </xf>
    <xf numFmtId="0" fontId="18" fillId="0" borderId="23" xfId="1" applyFont="1" applyBorder="1" applyAlignment="1">
      <alignment horizontal="centerContinuous"/>
    </xf>
    <xf numFmtId="0" fontId="17" fillId="0" borderId="16" xfId="1" applyFont="1" applyBorder="1" applyAlignment="1" applyProtection="1">
      <alignment horizontal="center"/>
    </xf>
    <xf numFmtId="0" fontId="6" fillId="0" borderId="0" xfId="1" applyFont="1" applyAlignment="1"/>
    <xf numFmtId="0" fontId="14" fillId="0" borderId="0" xfId="1" applyFont="1"/>
    <xf numFmtId="0" fontId="20" fillId="0" borderId="0" xfId="1" applyFont="1"/>
    <xf numFmtId="0" fontId="21" fillId="0" borderId="0" xfId="1" applyFont="1"/>
    <xf numFmtId="0" fontId="5" fillId="2" borderId="0" xfId="1" applyFill="1"/>
    <xf numFmtId="168" fontId="6" fillId="3" borderId="17" xfId="1" applyNumberFormat="1" applyFont="1" applyFill="1" applyBorder="1" applyAlignment="1">
      <alignment horizontal="center"/>
    </xf>
    <xf numFmtId="1" fontId="23" fillId="0" borderId="0" xfId="0" applyNumberFormat="1" applyFont="1" applyFill="1" applyBorder="1"/>
    <xf numFmtId="0" fontId="6" fillId="0" borderId="0" xfId="1" applyFont="1" applyAlignment="1">
      <alignment vertical="center"/>
    </xf>
    <xf numFmtId="0" fontId="6" fillId="3" borderId="5" xfId="1" applyFont="1" applyFill="1" applyBorder="1" applyAlignment="1">
      <alignment horizontal="center" vertical="center"/>
    </xf>
    <xf numFmtId="165" fontId="6" fillId="0" borderId="9" xfId="1" applyNumberFormat="1" applyFont="1" applyBorder="1" applyAlignment="1" applyProtection="1">
      <alignment horizontal="center" vertical="center"/>
    </xf>
    <xf numFmtId="165" fontId="6" fillId="0" borderId="11" xfId="1" applyNumberFormat="1" applyFont="1" applyBorder="1" applyAlignment="1" applyProtection="1">
      <alignment horizontal="center" vertical="center"/>
    </xf>
    <xf numFmtId="165" fontId="6" fillId="0" borderId="10" xfId="1" applyNumberFormat="1" applyFont="1" applyBorder="1" applyAlignment="1" applyProtection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5" fillId="0" borderId="0" xfId="1" applyAlignment="1">
      <alignment vertical="center"/>
    </xf>
    <xf numFmtId="0" fontId="8" fillId="0" borderId="0" xfId="1" applyFont="1" applyAlignment="1">
      <alignment vertical="center"/>
    </xf>
    <xf numFmtId="0" fontId="6" fillId="3" borderId="12" xfId="1" applyFont="1" applyFill="1" applyBorder="1" applyAlignment="1">
      <alignment horizontal="center" vertical="center"/>
    </xf>
    <xf numFmtId="0" fontId="5" fillId="4" borderId="0" xfId="1" applyFill="1"/>
    <xf numFmtId="0" fontId="5" fillId="0" borderId="0" xfId="1" applyFill="1"/>
    <xf numFmtId="0" fontId="24" fillId="3" borderId="12" xfId="1" applyFont="1" applyFill="1" applyBorder="1" applyAlignment="1">
      <alignment horizontal="center"/>
    </xf>
    <xf numFmtId="168" fontId="6" fillId="3" borderId="17" xfId="1" applyNumberFormat="1" applyFont="1" applyFill="1" applyBorder="1" applyAlignment="1">
      <alignment horizontal="center" vertical="center"/>
    </xf>
    <xf numFmtId="17" fontId="25" fillId="0" borderId="24" xfId="0" applyNumberFormat="1" applyFont="1" applyFill="1" applyBorder="1"/>
    <xf numFmtId="0" fontId="25" fillId="0" borderId="25" xfId="0" applyFont="1" applyFill="1" applyBorder="1" applyAlignment="1">
      <alignment horizontal="right"/>
    </xf>
    <xf numFmtId="0" fontId="25" fillId="0" borderId="26" xfId="0" applyFont="1" applyFill="1" applyBorder="1" applyAlignment="1">
      <alignment horizontal="right"/>
    </xf>
    <xf numFmtId="0" fontId="25" fillId="0" borderId="27" xfId="0" applyFont="1" applyFill="1" applyBorder="1"/>
    <xf numFmtId="0" fontId="25" fillId="0" borderId="28" xfId="0" applyFont="1" applyFill="1" applyBorder="1" applyAlignment="1">
      <alignment horizontal="right"/>
    </xf>
    <xf numFmtId="0" fontId="25" fillId="0" borderId="29" xfId="0" applyFont="1" applyFill="1" applyBorder="1" applyAlignment="1">
      <alignment horizontal="right"/>
    </xf>
    <xf numFmtId="49" fontId="3" fillId="0" borderId="30" xfId="0" applyNumberFormat="1" applyFont="1" applyFill="1" applyBorder="1" applyAlignment="1">
      <alignment horizontal="right"/>
    </xf>
    <xf numFmtId="49" fontId="3" fillId="0" borderId="31" xfId="0" applyNumberFormat="1" applyFont="1" applyFill="1" applyBorder="1" applyAlignment="1">
      <alignment horizontal="right"/>
    </xf>
    <xf numFmtId="1" fontId="3" fillId="0" borderId="31" xfId="0" applyNumberFormat="1" applyFont="1" applyFill="1" applyBorder="1"/>
    <xf numFmtId="0" fontId="3" fillId="0" borderId="31" xfId="0" applyFont="1" applyFill="1" applyBorder="1"/>
    <xf numFmtId="0" fontId="3" fillId="0" borderId="32" xfId="0" applyFont="1" applyFill="1" applyBorder="1"/>
    <xf numFmtId="1" fontId="3" fillId="0" borderId="33" xfId="0" applyNumberFormat="1" applyFont="1" applyFill="1" applyBorder="1"/>
    <xf numFmtId="0" fontId="3" fillId="0" borderId="33" xfId="0" applyFont="1" applyFill="1" applyBorder="1"/>
    <xf numFmtId="0" fontId="3" fillId="0" borderId="34" xfId="0" applyFont="1" applyFill="1" applyBorder="1"/>
    <xf numFmtId="164" fontId="26" fillId="0" borderId="35" xfId="0" applyNumberFormat="1" applyFont="1" applyFill="1" applyBorder="1"/>
    <xf numFmtId="1" fontId="3" fillId="0" borderId="0" xfId="0" applyNumberFormat="1" applyFont="1" applyFill="1" applyBorder="1"/>
    <xf numFmtId="1" fontId="3" fillId="0" borderId="36" xfId="0" applyNumberFormat="1" applyFont="1" applyFill="1" applyBorder="1" applyAlignment="1"/>
    <xf numFmtId="0" fontId="3" fillId="0" borderId="0" xfId="0" applyFont="1"/>
    <xf numFmtId="1" fontId="3" fillId="0" borderId="0" xfId="0" applyNumberFormat="1" applyFont="1" applyFill="1" applyBorder="1" applyAlignment="1">
      <alignment horizontal="centerContinuous"/>
    </xf>
    <xf numFmtId="0" fontId="3" fillId="0" borderId="0" xfId="0" applyFont="1" applyFill="1" applyBorder="1"/>
    <xf numFmtId="0" fontId="3" fillId="0" borderId="37" xfId="0" applyFont="1" applyFill="1" applyBorder="1"/>
    <xf numFmtId="164" fontId="25" fillId="0" borderId="35" xfId="0" applyNumberFormat="1" applyFont="1" applyFill="1" applyBorder="1"/>
    <xf numFmtId="1" fontId="3" fillId="0" borderId="0" xfId="0" applyNumberFormat="1" applyFont="1" applyFill="1" applyBorder="1" applyAlignment="1"/>
    <xf numFmtId="9" fontId="3" fillId="0" borderId="0" xfId="0" applyNumberFormat="1" applyFont="1" applyFill="1" applyBorder="1"/>
    <xf numFmtId="164" fontId="25" fillId="0" borderId="0" xfId="0" applyNumberFormat="1" applyFont="1" applyFill="1" applyBorder="1"/>
    <xf numFmtId="164" fontId="25" fillId="0" borderId="37" xfId="0" applyNumberFormat="1" applyFont="1" applyFill="1" applyBorder="1"/>
    <xf numFmtId="164" fontId="26" fillId="0" borderId="0" xfId="0" applyNumberFormat="1" applyFont="1" applyFill="1" applyBorder="1"/>
    <xf numFmtId="1" fontId="25" fillId="0" borderId="35" xfId="0" applyNumberFormat="1" applyFont="1" applyFill="1" applyBorder="1"/>
    <xf numFmtId="1" fontId="3" fillId="0" borderId="37" xfId="0" applyNumberFormat="1" applyFont="1" applyFill="1" applyBorder="1"/>
    <xf numFmtId="1" fontId="25" fillId="0" borderId="0" xfId="0" applyNumberFormat="1" applyFont="1" applyFill="1" applyBorder="1"/>
    <xf numFmtId="1" fontId="25" fillId="0" borderId="38" xfId="0" applyNumberFormat="1" applyFont="1" applyFill="1" applyBorder="1"/>
    <xf numFmtId="1" fontId="25" fillId="0" borderId="39" xfId="0" applyNumberFormat="1" applyFont="1" applyFill="1" applyBorder="1"/>
    <xf numFmtId="1" fontId="3" fillId="0" borderId="39" xfId="0" applyNumberFormat="1" applyFont="1" applyFill="1" applyBorder="1"/>
    <xf numFmtId="1" fontId="3" fillId="0" borderId="40" xfId="0" applyNumberFormat="1" applyFont="1" applyFill="1" applyBorder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41" xfId="0" applyFont="1" applyBorder="1"/>
    <xf numFmtId="0" fontId="29" fillId="0" borderId="42" xfId="0" applyFont="1" applyBorder="1"/>
    <xf numFmtId="0" fontId="29" fillId="0" borderId="43" xfId="0" applyFont="1" applyBorder="1"/>
    <xf numFmtId="0" fontId="23" fillId="0" borderId="44" xfId="0" applyFont="1" applyBorder="1"/>
    <xf numFmtId="0" fontId="3" fillId="0" borderId="0" xfId="0" applyFont="1" applyBorder="1"/>
    <xf numFmtId="0" fontId="3" fillId="0" borderId="45" xfId="0" applyFont="1" applyBorder="1"/>
    <xf numFmtId="0" fontId="28" fillId="0" borderId="0" xfId="0" applyFont="1" applyBorder="1"/>
    <xf numFmtId="0" fontId="28" fillId="0" borderId="44" xfId="0" applyFont="1" applyBorder="1"/>
    <xf numFmtId="0" fontId="28" fillId="0" borderId="46" xfId="0" applyFont="1" applyBorder="1"/>
    <xf numFmtId="0" fontId="3" fillId="0" borderId="47" xfId="0" applyFont="1" applyBorder="1"/>
    <xf numFmtId="0" fontId="3" fillId="0" borderId="48" xfId="0" applyFont="1" applyBorder="1"/>
    <xf numFmtId="1" fontId="3" fillId="0" borderId="34" xfId="0" applyNumberFormat="1" applyFont="1" applyFill="1" applyBorder="1"/>
    <xf numFmtId="0" fontId="7" fillId="4" borderId="0" xfId="1" applyFont="1" applyFill="1"/>
    <xf numFmtId="0" fontId="5" fillId="5" borderId="0" xfId="1" applyFill="1"/>
    <xf numFmtId="0" fontId="7" fillId="5" borderId="0" xfId="1" applyFont="1" applyFill="1"/>
    <xf numFmtId="0" fontId="5" fillId="6" borderId="0" xfId="1" applyFill="1" applyProtection="1">
      <protection locked="0"/>
    </xf>
    <xf numFmtId="0" fontId="7" fillId="6" borderId="0" xfId="1" applyFont="1" applyFill="1" applyProtection="1">
      <protection locked="0"/>
    </xf>
    <xf numFmtId="1" fontId="31" fillId="0" borderId="31" xfId="0" applyNumberFormat="1" applyFont="1" applyFill="1" applyBorder="1"/>
    <xf numFmtId="1" fontId="31" fillId="0" borderId="32" xfId="0" applyNumberFormat="1" applyFont="1" applyFill="1" applyBorder="1" applyAlignment="1">
      <alignment horizontal="right"/>
    </xf>
    <xf numFmtId="1" fontId="31" fillId="0" borderId="32" xfId="0" applyNumberFormat="1" applyFont="1" applyFill="1" applyBorder="1"/>
    <xf numFmtId="0" fontId="25" fillId="0" borderId="28" xfId="0" applyFont="1" applyFill="1" applyBorder="1" applyAlignment="1">
      <alignment horizontal="center"/>
    </xf>
    <xf numFmtId="1" fontId="3" fillId="0" borderId="49" xfId="0" applyNumberFormat="1" applyFont="1" applyFill="1" applyBorder="1"/>
    <xf numFmtId="1" fontId="3" fillId="0" borderId="50" xfId="0" applyNumberFormat="1" applyFont="1" applyFill="1" applyBorder="1"/>
    <xf numFmtId="164" fontId="32" fillId="0" borderId="51" xfId="0" applyNumberFormat="1" applyFont="1" applyFill="1" applyBorder="1"/>
    <xf numFmtId="0" fontId="6" fillId="0" borderId="0" xfId="1" applyFont="1" applyAlignment="1">
      <alignment horizontal="centerContinuous"/>
    </xf>
    <xf numFmtId="167" fontId="33" fillId="0" borderId="0" xfId="0" applyNumberFormat="1" applyFont="1" applyAlignment="1">
      <alignment horizontal="centerContinuous" vertical="center"/>
    </xf>
    <xf numFmtId="167" fontId="34" fillId="0" borderId="0" xfId="1" applyNumberFormat="1" applyFont="1" applyAlignment="1">
      <alignment horizontal="centerContinuous" vertical="center"/>
    </xf>
    <xf numFmtId="0" fontId="5" fillId="0" borderId="0" xfId="1" applyFont="1"/>
    <xf numFmtId="0" fontId="6" fillId="0" borderId="9" xfId="1" applyNumberFormat="1" applyFont="1" applyBorder="1" applyAlignment="1">
      <alignment horizontal="center"/>
    </xf>
    <xf numFmtId="1" fontId="22" fillId="0" borderId="0" xfId="1" applyNumberFormat="1" applyFont="1"/>
    <xf numFmtId="1" fontId="19" fillId="0" borderId="0" xfId="1" applyNumberFormat="1" applyFont="1"/>
    <xf numFmtId="164" fontId="35" fillId="0" borderId="51" xfId="0" applyNumberFormat="1" applyFont="1" applyFill="1" applyBorder="1"/>
    <xf numFmtId="1" fontId="3" fillId="0" borderId="33" xfId="0" applyNumberFormat="1" applyFont="1" applyFill="1" applyBorder="1" applyAlignment="1">
      <alignment horizontal="right"/>
    </xf>
    <xf numFmtId="2" fontId="3" fillId="0" borderId="0" xfId="0" applyNumberFormat="1" applyFont="1"/>
    <xf numFmtId="0" fontId="0" fillId="0" borderId="0" xfId="0" applyBorder="1"/>
    <xf numFmtId="0" fontId="37" fillId="0" borderId="0" xfId="0" applyFont="1"/>
    <xf numFmtId="0" fontId="24" fillId="0" borderId="0" xfId="0" applyFont="1"/>
    <xf numFmtId="0" fontId="24" fillId="0" borderId="0" xfId="0" applyFont="1" applyBorder="1"/>
    <xf numFmtId="0" fontId="24" fillId="7" borderId="24" xfId="0" applyFont="1" applyFill="1" applyBorder="1" applyAlignment="1"/>
    <xf numFmtId="0" fontId="24" fillId="7" borderId="25" xfId="0" applyFont="1" applyFill="1" applyBorder="1" applyAlignment="1"/>
    <xf numFmtId="0" fontId="24" fillId="7" borderId="56" xfId="0" applyFont="1" applyFill="1" applyBorder="1" applyAlignment="1">
      <alignment horizontal="center"/>
    </xf>
    <xf numFmtId="0" fontId="24" fillId="7" borderId="57" xfId="0" applyFont="1" applyFill="1" applyBorder="1" applyAlignment="1">
      <alignment horizontal="center"/>
    </xf>
    <xf numFmtId="0" fontId="24" fillId="7" borderId="55" xfId="0" applyFont="1" applyFill="1" applyBorder="1" applyAlignment="1">
      <alignment horizontal="center"/>
    </xf>
    <xf numFmtId="0" fontId="24" fillId="7" borderId="58" xfId="0" applyFont="1" applyFill="1" applyBorder="1" applyAlignment="1">
      <alignment horizontal="center"/>
    </xf>
    <xf numFmtId="0" fontId="24" fillId="7" borderId="38" xfId="0" applyFont="1" applyFill="1" applyBorder="1"/>
    <xf numFmtId="0" fontId="24" fillId="7" borderId="39" xfId="0" applyFont="1" applyFill="1" applyBorder="1"/>
    <xf numFmtId="0" fontId="24" fillId="7" borderId="40" xfId="0" applyFont="1" applyFill="1" applyBorder="1"/>
    <xf numFmtId="20" fontId="24" fillId="7" borderId="59" xfId="0" applyNumberFormat="1" applyFont="1" applyFill="1" applyBorder="1" applyAlignment="1">
      <alignment horizontal="center"/>
    </xf>
    <xf numFmtId="0" fontId="24" fillId="0" borderId="24" xfId="0" applyFont="1" applyBorder="1"/>
    <xf numFmtId="0" fontId="24" fillId="0" borderId="25" xfId="0" applyFont="1" applyBorder="1"/>
    <xf numFmtId="9" fontId="40" fillId="0" borderId="26" xfId="2" applyFont="1" applyBorder="1"/>
    <xf numFmtId="1" fontId="24" fillId="0" borderId="25" xfId="0" applyNumberFormat="1" applyFont="1" applyBorder="1"/>
    <xf numFmtId="1" fontId="24" fillId="0" borderId="26" xfId="0" applyNumberFormat="1" applyFont="1" applyBorder="1"/>
    <xf numFmtId="20" fontId="24" fillId="7" borderId="11" xfId="0" applyNumberFormat="1" applyFont="1" applyFill="1" applyBorder="1" applyAlignment="1">
      <alignment horizontal="center"/>
    </xf>
    <xf numFmtId="0" fontId="24" fillId="0" borderId="35" xfId="0" applyFont="1" applyBorder="1"/>
    <xf numFmtId="9" fontId="40" fillId="0" borderId="37" xfId="2" applyFont="1" applyBorder="1"/>
    <xf numFmtId="1" fontId="24" fillId="0" borderId="0" xfId="0" applyNumberFormat="1" applyFont="1" applyBorder="1"/>
    <xf numFmtId="1" fontId="24" fillId="0" borderId="37" xfId="0" applyNumberFormat="1" applyFont="1" applyBorder="1"/>
    <xf numFmtId="20" fontId="40" fillId="7" borderId="59" xfId="0" applyNumberFormat="1" applyFont="1" applyFill="1" applyBorder="1" applyAlignment="1">
      <alignment horizontal="center"/>
    </xf>
    <xf numFmtId="0" fontId="40" fillId="7" borderId="24" xfId="0" applyFont="1" applyFill="1" applyBorder="1"/>
    <xf numFmtId="0" fontId="40" fillId="7" borderId="25" xfId="0" applyFont="1" applyFill="1" applyBorder="1"/>
    <xf numFmtId="9" fontId="40" fillId="7" borderId="26" xfId="2" applyFont="1" applyFill="1" applyBorder="1"/>
    <xf numFmtId="0" fontId="40" fillId="7" borderId="0" xfId="0" applyFont="1" applyFill="1" applyBorder="1"/>
    <xf numFmtId="9" fontId="40" fillId="7" borderId="25" xfId="2" applyFont="1" applyFill="1" applyBorder="1"/>
    <xf numFmtId="1" fontId="40" fillId="7" borderId="25" xfId="0" applyNumberFormat="1" applyFont="1" applyFill="1" applyBorder="1"/>
    <xf numFmtId="1" fontId="40" fillId="7" borderId="26" xfId="0" applyNumberFormat="1" applyFont="1" applyFill="1" applyBorder="1"/>
    <xf numFmtId="20" fontId="40" fillId="7" borderId="11" xfId="0" applyNumberFormat="1" applyFont="1" applyFill="1" applyBorder="1" applyAlignment="1">
      <alignment horizontal="center"/>
    </xf>
    <xf numFmtId="0" fontId="40" fillId="7" borderId="35" xfId="0" applyFont="1" applyFill="1" applyBorder="1"/>
    <xf numFmtId="9" fontId="40" fillId="7" borderId="37" xfId="2" applyFont="1" applyFill="1" applyBorder="1"/>
    <xf numFmtId="1" fontId="40" fillId="7" borderId="0" xfId="0" applyNumberFormat="1" applyFont="1" applyFill="1" applyBorder="1"/>
    <xf numFmtId="1" fontId="40" fillId="7" borderId="37" xfId="0" applyNumberFormat="1" applyFont="1" applyFill="1" applyBorder="1"/>
    <xf numFmtId="20" fontId="40" fillId="0" borderId="11" xfId="0" applyNumberFormat="1" applyFont="1" applyBorder="1" applyAlignment="1">
      <alignment horizontal="center"/>
    </xf>
    <xf numFmtId="9" fontId="40" fillId="0" borderId="35" xfId="2" applyFont="1" applyBorder="1"/>
    <xf numFmtId="9" fontId="40" fillId="0" borderId="0" xfId="2" applyFont="1" applyBorder="1"/>
    <xf numFmtId="0" fontId="40" fillId="0" borderId="0" xfId="0" applyFont="1" applyBorder="1"/>
    <xf numFmtId="1" fontId="40" fillId="0" borderId="0" xfId="0" applyNumberFormat="1" applyFont="1" applyBorder="1"/>
    <xf numFmtId="1" fontId="40" fillId="0" borderId="37" xfId="0" applyNumberFormat="1" applyFont="1" applyBorder="1"/>
    <xf numFmtId="0" fontId="40" fillId="0" borderId="35" xfId="0" applyFont="1" applyBorder="1"/>
    <xf numFmtId="0" fontId="40" fillId="0" borderId="37" xfId="0" applyFont="1" applyBorder="1"/>
    <xf numFmtId="20" fontId="41" fillId="7" borderId="11" xfId="0" applyNumberFormat="1" applyFont="1" applyFill="1" applyBorder="1" applyAlignment="1">
      <alignment horizontal="center"/>
    </xf>
    <xf numFmtId="1" fontId="40" fillId="7" borderId="35" xfId="0" applyNumberFormat="1" applyFont="1" applyFill="1" applyBorder="1"/>
    <xf numFmtId="0" fontId="40" fillId="7" borderId="11" xfId="0" applyFont="1" applyFill="1" applyBorder="1"/>
    <xf numFmtId="9" fontId="40" fillId="7" borderId="35" xfId="2" applyFont="1" applyFill="1" applyBorder="1"/>
    <xf numFmtId="9" fontId="40" fillId="7" borderId="0" xfId="2" applyFont="1" applyFill="1" applyBorder="1"/>
    <xf numFmtId="0" fontId="40" fillId="0" borderId="11" xfId="0" applyFont="1" applyBorder="1"/>
    <xf numFmtId="1" fontId="40" fillId="0" borderId="35" xfId="0" applyNumberFormat="1" applyFont="1" applyBorder="1"/>
    <xf numFmtId="9" fontId="40" fillId="7" borderId="37" xfId="0" applyNumberFormat="1" applyFont="1" applyFill="1" applyBorder="1"/>
    <xf numFmtId="9" fontId="40" fillId="7" borderId="0" xfId="0" applyNumberFormat="1" applyFont="1" applyFill="1" applyBorder="1"/>
    <xf numFmtId="0" fontId="40" fillId="0" borderId="60" xfId="0" quotePrefix="1" applyFont="1" applyBorder="1"/>
    <xf numFmtId="169" fontId="40" fillId="0" borderId="38" xfId="0" applyNumberFormat="1" applyFont="1" applyBorder="1"/>
    <xf numFmtId="169" fontId="40" fillId="0" borderId="39" xfId="0" applyNumberFormat="1" applyFont="1" applyBorder="1"/>
    <xf numFmtId="169" fontId="40" fillId="0" borderId="40" xfId="0" applyNumberFormat="1" applyFont="1" applyBorder="1"/>
    <xf numFmtId="0" fontId="40" fillId="0" borderId="57" xfId="0" applyFont="1" applyBorder="1" applyAlignment="1">
      <alignment horizontal="center"/>
    </xf>
    <xf numFmtId="0" fontId="40" fillId="7" borderId="59" xfId="0" applyFont="1" applyFill="1" applyBorder="1"/>
    <xf numFmtId="0" fontId="40" fillId="7" borderId="60" xfId="0" applyFont="1" applyFill="1" applyBorder="1"/>
    <xf numFmtId="0" fontId="0" fillId="7" borderId="57" xfId="0" applyFill="1" applyBorder="1"/>
    <xf numFmtId="0" fontId="0" fillId="7" borderId="55" xfId="0" applyFill="1" applyBorder="1"/>
    <xf numFmtId="0" fontId="0" fillId="7" borderId="58" xfId="0" applyFill="1" applyBorder="1"/>
    <xf numFmtId="0" fontId="0" fillId="7" borderId="24" xfId="0" applyFill="1" applyBorder="1"/>
    <xf numFmtId="0" fontId="0" fillId="7" borderId="26" xfId="0" applyFill="1" applyBorder="1"/>
    <xf numFmtId="0" fontId="0" fillId="7" borderId="25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7" borderId="38" xfId="0" applyFill="1" applyBorder="1"/>
    <xf numFmtId="0" fontId="0" fillId="7" borderId="40" xfId="0" applyFill="1" applyBorder="1"/>
    <xf numFmtId="0" fontId="0" fillId="7" borderId="39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20" fontId="0" fillId="7" borderId="35" xfId="0" applyNumberFormat="1" applyFill="1" applyBorder="1"/>
    <xf numFmtId="0" fontId="0" fillId="7" borderId="0" xfId="0" applyFill="1" applyBorder="1" applyAlignment="1">
      <alignment horizontal="center"/>
    </xf>
    <xf numFmtId="0" fontId="0" fillId="0" borderId="35" xfId="0" applyBorder="1"/>
    <xf numFmtId="0" fontId="0" fillId="0" borderId="25" xfId="0" applyBorder="1"/>
    <xf numFmtId="0" fontId="0" fillId="0" borderId="26" xfId="0" applyBorder="1"/>
    <xf numFmtId="9" fontId="0" fillId="0" borderId="37" xfId="0" applyNumberFormat="1" applyBorder="1"/>
    <xf numFmtId="0" fontId="0" fillId="7" borderId="35" xfId="0" applyFill="1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9" fontId="0" fillId="0" borderId="40" xfId="0" applyNumberFormat="1" applyBorder="1"/>
    <xf numFmtId="0" fontId="3" fillId="7" borderId="24" xfId="0" applyFont="1" applyFill="1" applyBorder="1"/>
    <xf numFmtId="0" fontId="3" fillId="7" borderId="26" xfId="0" applyFont="1" applyFill="1" applyBorder="1"/>
    <xf numFmtId="0" fontId="3" fillId="7" borderId="25" xfId="0" applyFont="1" applyFill="1" applyBorder="1"/>
    <xf numFmtId="0" fontId="3" fillId="7" borderId="35" xfId="0" applyFont="1" applyFill="1" applyBorder="1"/>
    <xf numFmtId="0" fontId="3" fillId="7" borderId="37" xfId="0" applyFont="1" applyFill="1" applyBorder="1"/>
    <xf numFmtId="0" fontId="3" fillId="7" borderId="0" xfId="0" applyFont="1" applyFill="1" applyBorder="1"/>
    <xf numFmtId="0" fontId="3" fillId="0" borderId="35" xfId="0" applyFont="1" applyBorder="1"/>
    <xf numFmtId="0" fontId="3" fillId="0" borderId="37" xfId="0" applyFont="1" applyBorder="1"/>
    <xf numFmtId="9" fontId="3" fillId="0" borderId="35" xfId="2" applyFont="1" applyBorder="1"/>
    <xf numFmtId="9" fontId="3" fillId="0" borderId="0" xfId="2" applyFont="1" applyBorder="1"/>
    <xf numFmtId="9" fontId="3" fillId="7" borderId="35" xfId="2" applyFont="1" applyFill="1" applyBorder="1"/>
    <xf numFmtId="9" fontId="3" fillId="7" borderId="0" xfId="2" applyFont="1" applyFill="1" applyBorder="1"/>
    <xf numFmtId="1" fontId="3" fillId="7" borderId="35" xfId="0" applyNumberFormat="1" applyFont="1" applyFill="1" applyBorder="1"/>
    <xf numFmtId="1" fontId="3" fillId="7" borderId="0" xfId="0" applyNumberFormat="1" applyFont="1" applyFill="1" applyBorder="1"/>
    <xf numFmtId="0" fontId="3" fillId="7" borderId="38" xfId="0" applyFont="1" applyFill="1" applyBorder="1"/>
    <xf numFmtId="0" fontId="3" fillId="7" borderId="40" xfId="0" applyFont="1" applyFill="1" applyBorder="1"/>
    <xf numFmtId="0" fontId="3" fillId="7" borderId="39" xfId="0" applyFont="1" applyFill="1" applyBorder="1"/>
    <xf numFmtId="169" fontId="3" fillId="7" borderId="35" xfId="0" applyNumberFormat="1" applyFont="1" applyFill="1" applyBorder="1"/>
    <xf numFmtId="1" fontId="3" fillId="7" borderId="37" xfId="0" applyNumberFormat="1" applyFont="1" applyFill="1" applyBorder="1"/>
    <xf numFmtId="169" fontId="3" fillId="7" borderId="38" xfId="0" applyNumberFormat="1" applyFont="1" applyFill="1" applyBorder="1"/>
    <xf numFmtId="1" fontId="3" fillId="7" borderId="40" xfId="0" applyNumberFormat="1" applyFont="1" applyFill="1" applyBorder="1"/>
    <xf numFmtId="0" fontId="0" fillId="0" borderId="24" xfId="0" applyBorder="1"/>
    <xf numFmtId="0" fontId="0" fillId="0" borderId="35" xfId="0" applyNumberFormat="1" applyBorder="1"/>
    <xf numFmtId="0" fontId="3" fillId="7" borderId="35" xfId="0" applyNumberFormat="1" applyFont="1" applyFill="1" applyBorder="1"/>
    <xf numFmtId="0" fontId="0" fillId="7" borderId="24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1" fontId="3" fillId="7" borderId="0" xfId="0" applyNumberFormat="1" applyFont="1" applyFill="1" applyBorder="1" applyAlignment="1"/>
    <xf numFmtId="1" fontId="3" fillId="7" borderId="37" xfId="0" applyNumberFormat="1" applyFont="1" applyFill="1" applyBorder="1" applyAlignment="1"/>
    <xf numFmtId="1" fontId="3" fillId="7" borderId="39" xfId="0" applyNumberFormat="1" applyFont="1" applyFill="1" applyBorder="1" applyAlignment="1"/>
    <xf numFmtId="1" fontId="3" fillId="7" borderId="40" xfId="0" applyNumberFormat="1" applyFont="1" applyFill="1" applyBorder="1" applyAlignment="1"/>
    <xf numFmtId="0" fontId="3" fillId="0" borderId="37" xfId="0" applyFont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9" fontId="3" fillId="0" borderId="35" xfId="2" applyFont="1" applyFill="1" applyBorder="1"/>
    <xf numFmtId="0" fontId="3" fillId="0" borderId="39" xfId="0" applyFont="1" applyBorder="1"/>
    <xf numFmtId="49" fontId="3" fillId="7" borderId="31" xfId="0" applyNumberFormat="1" applyFont="1" applyFill="1" applyBorder="1" applyAlignment="1">
      <alignment horizontal="right"/>
    </xf>
    <xf numFmtId="1" fontId="3" fillId="7" borderId="33" xfId="0" applyNumberFormat="1" applyFont="1" applyFill="1" applyBorder="1"/>
    <xf numFmtId="1" fontId="3" fillId="7" borderId="33" xfId="0" applyNumberFormat="1" applyFont="1" applyFill="1" applyBorder="1" applyAlignment="1">
      <alignment horizontal="right"/>
    </xf>
    <xf numFmtId="0" fontId="25" fillId="7" borderId="28" xfId="0" applyFont="1" applyFill="1" applyBorder="1" applyAlignment="1">
      <alignment horizontal="center"/>
    </xf>
    <xf numFmtId="1" fontId="3" fillId="7" borderId="31" xfId="0" applyNumberFormat="1" applyFont="1" applyFill="1" applyBorder="1"/>
    <xf numFmtId="0" fontId="25" fillId="7" borderId="29" xfId="0" applyFont="1" applyFill="1" applyBorder="1" applyAlignment="1">
      <alignment horizontal="center"/>
    </xf>
    <xf numFmtId="1" fontId="3" fillId="7" borderId="32" xfId="0" applyNumberFormat="1" applyFont="1" applyFill="1" applyBorder="1"/>
    <xf numFmtId="1" fontId="31" fillId="7" borderId="31" xfId="0" applyNumberFormat="1" applyFont="1" applyFill="1" applyBorder="1"/>
    <xf numFmtId="0" fontId="3" fillId="7" borderId="32" xfId="0" applyFont="1" applyFill="1" applyBorder="1"/>
    <xf numFmtId="0" fontId="25" fillId="7" borderId="29" xfId="0" applyFont="1" applyFill="1" applyBorder="1" applyAlignment="1">
      <alignment horizontal="right"/>
    </xf>
    <xf numFmtId="1" fontId="3" fillId="0" borderId="51" xfId="0" applyNumberFormat="1" applyFont="1" applyFill="1" applyBorder="1"/>
    <xf numFmtId="1" fontId="3" fillId="0" borderId="32" xfId="0" applyNumberFormat="1" applyFont="1" applyFill="1" applyBorder="1"/>
    <xf numFmtId="0" fontId="3" fillId="0" borderId="51" xfId="0" applyFont="1" applyFill="1" applyBorder="1"/>
    <xf numFmtId="165" fontId="6" fillId="0" borderId="7" xfId="1" applyNumberFormat="1" applyFont="1" applyBorder="1" applyAlignment="1">
      <alignment horizontal="center"/>
    </xf>
    <xf numFmtId="14" fontId="0" fillId="0" borderId="0" xfId="0" applyNumberFormat="1"/>
    <xf numFmtId="21" fontId="0" fillId="0" borderId="0" xfId="0" applyNumberFormat="1"/>
    <xf numFmtId="0" fontId="25" fillId="0" borderId="25" xfId="0" applyNumberFormat="1" applyFont="1" applyFill="1" applyBorder="1" applyAlignment="1">
      <alignment horizontal="center"/>
    </xf>
    <xf numFmtId="1" fontId="23" fillId="0" borderId="35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25" fillId="0" borderId="24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25" fillId="0" borderId="26" xfId="0" applyNumberFormat="1" applyFont="1" applyFill="1" applyBorder="1" applyAlignment="1">
      <alignment horizontal="center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39" xfId="0" applyFont="1" applyBorder="1" applyAlignment="1">
      <alignment horizontal="center"/>
    </xf>
    <xf numFmtId="0" fontId="42" fillId="0" borderId="39" xfId="0" applyFont="1" applyBorder="1" applyAlignment="1">
      <alignment horizontal="center"/>
    </xf>
    <xf numFmtId="171" fontId="3" fillId="0" borderId="0" xfId="0" applyNumberFormat="1" applyFont="1" applyBorder="1" applyAlignment="1">
      <alignment horizontal="center"/>
    </xf>
    <xf numFmtId="171" fontId="3" fillId="0" borderId="39" xfId="0" applyNumberFormat="1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26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9" fontId="24" fillId="0" borderId="39" xfId="2" applyFont="1" applyBorder="1" applyAlignment="1">
      <alignment horizontal="center"/>
    </xf>
    <xf numFmtId="9" fontId="24" fillId="0" borderId="40" xfId="2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40" xfId="0" applyFont="1" applyBorder="1" applyAlignment="1">
      <alignment horizontal="center"/>
    </xf>
    <xf numFmtId="0" fontId="42" fillId="0" borderId="24" xfId="0" applyFont="1" applyBorder="1" applyAlignment="1">
      <alignment horizontal="center"/>
    </xf>
    <xf numFmtId="0" fontId="42" fillId="0" borderId="25" xfId="0" applyFont="1" applyBorder="1" applyAlignment="1">
      <alignment horizontal="center"/>
    </xf>
    <xf numFmtId="169" fontId="24" fillId="0" borderId="25" xfId="0" applyNumberFormat="1" applyFont="1" applyBorder="1" applyAlignment="1">
      <alignment horizontal="center"/>
    </xf>
    <xf numFmtId="169" fontId="24" fillId="0" borderId="26" xfId="0" applyNumberFormat="1" applyFont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0" fontId="40" fillId="0" borderId="24" xfId="0" applyFont="1" applyBorder="1" applyAlignment="1">
      <alignment horizontal="center"/>
    </xf>
    <xf numFmtId="171" fontId="3" fillId="0" borderId="25" xfId="0" applyNumberFormat="1" applyFont="1" applyBorder="1" applyAlignment="1">
      <alignment horizontal="center"/>
    </xf>
    <xf numFmtId="0" fontId="40" fillId="0" borderId="57" xfId="0" applyFont="1" applyBorder="1" applyAlignment="1">
      <alignment horizontal="center"/>
    </xf>
    <xf numFmtId="0" fontId="42" fillId="0" borderId="55" xfId="0" applyFont="1" applyBorder="1" applyAlignment="1"/>
    <xf numFmtId="0" fontId="40" fillId="0" borderId="25" xfId="0" applyFont="1" applyBorder="1" applyAlignment="1">
      <alignment horizontal="center"/>
    </xf>
    <xf numFmtId="1" fontId="24" fillId="0" borderId="25" xfId="0" applyNumberFormat="1" applyFont="1" applyBorder="1" applyAlignment="1">
      <alignment horizontal="center"/>
    </xf>
    <xf numFmtId="1" fontId="24" fillId="0" borderId="26" xfId="0" applyNumberFormat="1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" fontId="24" fillId="0" borderId="37" xfId="0" applyNumberFormat="1" applyFont="1" applyBorder="1" applyAlignment="1">
      <alignment horizontal="center"/>
    </xf>
    <xf numFmtId="0" fontId="40" fillId="0" borderId="57" xfId="0" applyFont="1" applyBorder="1" applyAlignment="1"/>
    <xf numFmtId="0" fontId="42" fillId="0" borderId="58" xfId="0" applyFont="1" applyBorder="1" applyAlignment="1"/>
    <xf numFmtId="1" fontId="24" fillId="0" borderId="24" xfId="0" applyNumberFormat="1" applyFont="1" applyBorder="1" applyAlignment="1">
      <alignment horizontal="center"/>
    </xf>
    <xf numFmtId="1" fontId="3" fillId="0" borderId="25" xfId="0" applyNumberFormat="1" applyFont="1" applyBorder="1" applyAlignment="1">
      <alignment horizontal="center"/>
    </xf>
    <xf numFmtId="1" fontId="3" fillId="0" borderId="26" xfId="0" applyNumberFormat="1" applyFont="1" applyBorder="1" applyAlignment="1">
      <alignment horizontal="center"/>
    </xf>
    <xf numFmtId="1" fontId="24" fillId="0" borderId="35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9" fontId="24" fillId="0" borderId="38" xfId="2" applyFont="1" applyBorder="1" applyAlignment="1">
      <alignment horizontal="center"/>
    </xf>
    <xf numFmtId="9" fontId="3" fillId="0" borderId="39" xfId="2" applyFont="1" applyBorder="1" applyAlignment="1">
      <alignment horizontal="center"/>
    </xf>
    <xf numFmtId="9" fontId="3" fillId="0" borderId="40" xfId="2" applyFont="1" applyBorder="1" applyAlignment="1">
      <alignment horizontal="center"/>
    </xf>
    <xf numFmtId="169" fontId="24" fillId="0" borderId="24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169" fontId="24" fillId="0" borderId="3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169" fontId="24" fillId="0" borderId="39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169" fontId="24" fillId="0" borderId="38" xfId="0" applyNumberFormat="1" applyFont="1" applyBorder="1" applyAlignment="1">
      <alignment horizontal="center"/>
    </xf>
    <xf numFmtId="0" fontId="40" fillId="0" borderId="55" xfId="0" applyFont="1" applyBorder="1" applyAlignment="1">
      <alignment horizontal="center"/>
    </xf>
    <xf numFmtId="0" fontId="42" fillId="0" borderId="55" xfId="0" applyFont="1" applyBorder="1" applyAlignment="1">
      <alignment horizontal="center"/>
    </xf>
    <xf numFmtId="168" fontId="39" fillId="7" borderId="57" xfId="0" applyNumberFormat="1" applyFont="1" applyFill="1" applyBorder="1" applyAlignment="1">
      <alignment horizontal="center"/>
    </xf>
    <xf numFmtId="168" fontId="39" fillId="7" borderId="55" xfId="0" applyNumberFormat="1" applyFont="1" applyFill="1" applyBorder="1" applyAlignment="1">
      <alignment horizontal="center"/>
    </xf>
    <xf numFmtId="168" fontId="39" fillId="7" borderId="58" xfId="0" applyNumberFormat="1" applyFont="1" applyFill="1" applyBorder="1" applyAlignment="1">
      <alignment horizontal="center"/>
    </xf>
    <xf numFmtId="0" fontId="40" fillId="0" borderId="58" xfId="0" applyFont="1" applyBorder="1" applyAlignment="1">
      <alignment horizontal="center"/>
    </xf>
    <xf numFmtId="0" fontId="24" fillId="7" borderId="25" xfId="0" applyFont="1" applyFill="1" applyBorder="1" applyAlignment="1"/>
    <xf numFmtId="0" fontId="0" fillId="7" borderId="26" xfId="0" applyFill="1" applyBorder="1" applyAlignment="1"/>
    <xf numFmtId="0" fontId="40" fillId="0" borderId="26" xfId="0" applyFont="1" applyBorder="1" applyAlignment="1">
      <alignment horizontal="center"/>
    </xf>
    <xf numFmtId="0" fontId="42" fillId="0" borderId="0" xfId="0" applyFont="1" applyAlignment="1">
      <alignment horizontal="center"/>
    </xf>
    <xf numFmtId="167" fontId="17" fillId="0" borderId="0" xfId="1" applyNumberFormat="1" applyFont="1" applyAlignment="1">
      <alignment horizontal="center"/>
    </xf>
    <xf numFmtId="167" fontId="3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 wrapText="1"/>
    </xf>
    <xf numFmtId="0" fontId="6" fillId="3" borderId="6" xfId="1" applyNumberFormat="1" applyFont="1" applyFill="1" applyBorder="1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center" vertical="center"/>
    </xf>
    <xf numFmtId="167" fontId="34" fillId="0" borderId="0" xfId="1" applyNumberFormat="1" applyFont="1" applyAlignment="1">
      <alignment horizontal="center" vertical="center"/>
    </xf>
    <xf numFmtId="172" fontId="3" fillId="7" borderId="39" xfId="0" applyNumberFormat="1" applyFont="1" applyFill="1" applyBorder="1" applyAlignment="1">
      <alignment horizontal="center"/>
    </xf>
    <xf numFmtId="172" fontId="3" fillId="7" borderId="40" xfId="0" applyNumberFormat="1" applyFont="1" applyFill="1" applyBorder="1" applyAlignment="1">
      <alignment horizontal="center"/>
    </xf>
    <xf numFmtId="0" fontId="3" fillId="7" borderId="24" xfId="0" applyFont="1" applyFill="1" applyBorder="1" applyAlignment="1"/>
    <xf numFmtId="0" fontId="3" fillId="7" borderId="25" xfId="0" applyFont="1" applyFill="1" applyBorder="1" applyAlignment="1"/>
    <xf numFmtId="0" fontId="3" fillId="7" borderId="26" xfId="0" applyFont="1" applyFill="1" applyBorder="1" applyAlignment="1"/>
    <xf numFmtId="0" fontId="3" fillId="7" borderId="39" xfId="0" applyFont="1" applyFill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24" xfId="0" applyFont="1" applyFill="1" applyBorder="1" applyAlignment="1">
      <alignment horizontal="center"/>
    </xf>
    <xf numFmtId="0" fontId="3" fillId="7" borderId="25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0" fontId="3" fillId="7" borderId="24" xfId="0" applyFont="1" applyFill="1" applyBorder="1" applyAlignment="1">
      <alignment wrapText="1"/>
    </xf>
    <xf numFmtId="0" fontId="3" fillId="7" borderId="38" xfId="0" applyFont="1" applyFill="1" applyBorder="1" applyAlignment="1">
      <alignment wrapText="1"/>
    </xf>
    <xf numFmtId="0" fontId="3" fillId="7" borderId="25" xfId="0" applyFont="1" applyFill="1" applyBorder="1" applyAlignment="1">
      <alignment wrapText="1"/>
    </xf>
    <xf numFmtId="0" fontId="3" fillId="7" borderId="39" xfId="0" applyFont="1" applyFill="1" applyBorder="1" applyAlignment="1">
      <alignment wrapText="1"/>
    </xf>
    <xf numFmtId="172" fontId="3" fillId="7" borderId="35" xfId="0" applyNumberFormat="1" applyFont="1" applyFill="1" applyBorder="1" applyAlignment="1">
      <alignment horizontal="center"/>
    </xf>
    <xf numFmtId="172" fontId="3" fillId="7" borderId="0" xfId="0" applyNumberFormat="1" applyFont="1" applyFill="1" applyBorder="1" applyAlignment="1">
      <alignment horizontal="center"/>
    </xf>
    <xf numFmtId="172" fontId="3" fillId="7" borderId="37" xfId="0" applyNumberFormat="1" applyFont="1" applyFill="1" applyBorder="1" applyAlignment="1">
      <alignment horizontal="center"/>
    </xf>
    <xf numFmtId="172" fontId="3" fillId="7" borderId="38" xfId="0" applyNumberFormat="1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9" fontId="3" fillId="7" borderId="24" xfId="0" applyNumberFormat="1" applyFont="1" applyFill="1" applyBorder="1" applyAlignment="1">
      <alignment horizontal="center"/>
    </xf>
    <xf numFmtId="170" fontId="0" fillId="7" borderId="55" xfId="0" applyNumberFormat="1" applyFill="1" applyBorder="1" applyAlignment="1">
      <alignment horizontal="center"/>
    </xf>
    <xf numFmtId="0" fontId="42" fillId="7" borderId="26" xfId="0" applyFont="1" applyFill="1" applyBorder="1" applyAlignment="1">
      <alignment wrapText="1"/>
    </xf>
    <xf numFmtId="0" fontId="42" fillId="7" borderId="40" xfId="0" applyFont="1" applyFill="1" applyBorder="1" applyAlignment="1">
      <alignment wrapText="1"/>
    </xf>
    <xf numFmtId="0" fontId="3" fillId="7" borderId="39" xfId="0" applyFont="1" applyFill="1" applyBorder="1" applyAlignment="1"/>
    <xf numFmtId="0" fontId="3" fillId="7" borderId="40" xfId="0" applyFont="1" applyFill="1" applyBorder="1" applyAlignment="1"/>
    <xf numFmtId="0" fontId="3" fillId="7" borderId="0" xfId="0" applyFont="1" applyFill="1" applyBorder="1" applyAlignment="1"/>
    <xf numFmtId="0" fontId="3" fillId="7" borderId="37" xfId="0" applyFont="1" applyFill="1" applyBorder="1" applyAlignment="1"/>
    <xf numFmtId="172" fontId="0" fillId="0" borderId="0" xfId="0" applyNumberFormat="1"/>
    <xf numFmtId="172" fontId="0" fillId="0" borderId="37" xfId="0" applyNumberFormat="1" applyBorder="1"/>
    <xf numFmtId="1" fontId="3" fillId="7" borderId="0" xfId="0" applyNumberFormat="1" applyFont="1" applyFill="1" applyBorder="1" applyAlignment="1">
      <alignment horizontal="center"/>
    </xf>
    <xf numFmtId="1" fontId="3" fillId="7" borderId="37" xfId="0" applyNumberFormat="1" applyFont="1" applyFill="1" applyBorder="1" applyAlignment="1">
      <alignment horizontal="center"/>
    </xf>
    <xf numFmtId="1" fontId="3" fillId="7" borderId="39" xfId="0" applyNumberFormat="1" applyFont="1" applyFill="1" applyBorder="1" applyAlignment="1">
      <alignment horizontal="center"/>
    </xf>
    <xf numFmtId="1" fontId="3" fillId="7" borderId="40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6" fillId="0" borderId="0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6" fillId="0" borderId="52" xfId="0" applyFont="1" applyBorder="1" applyAlignment="1">
      <alignment horizontal="center" vertical="center"/>
    </xf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7" fillId="0" borderId="65" xfId="0" applyFont="1" applyBorder="1" applyAlignment="1">
      <alignment vertical="center"/>
    </xf>
    <xf numFmtId="0" fontId="37" fillId="0" borderId="66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68" xfId="0" applyFont="1" applyBorder="1" applyAlignment="1">
      <alignment vertical="center"/>
    </xf>
    <xf numFmtId="0" fontId="37" fillId="0" borderId="57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70" xfId="0" applyFont="1" applyBorder="1" applyAlignment="1">
      <alignment vertical="center"/>
    </xf>
    <xf numFmtId="0" fontId="37" fillId="0" borderId="71" xfId="0" applyFont="1" applyBorder="1" applyAlignment="1">
      <alignment horizontal="center" vertical="center"/>
    </xf>
    <xf numFmtId="0" fontId="37" fillId="0" borderId="71" xfId="0" applyFont="1" applyBorder="1" applyAlignment="1">
      <alignment vertical="center"/>
    </xf>
    <xf numFmtId="0" fontId="37" fillId="0" borderId="72" xfId="0" applyFont="1" applyBorder="1" applyAlignment="1">
      <alignment horizontal="center" vertical="center"/>
    </xf>
    <xf numFmtId="0" fontId="37" fillId="0" borderId="73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2" xfId="0" applyFont="1" applyBorder="1" applyAlignment="1">
      <alignment horizontal="left" vertical="center"/>
    </xf>
    <xf numFmtId="0" fontId="4" fillId="0" borderId="42" xfId="0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0" fontId="4" fillId="0" borderId="74" xfId="0" applyFont="1" applyBorder="1" applyAlignment="1">
      <alignment vertical="center"/>
    </xf>
    <xf numFmtId="0" fontId="4" fillId="0" borderId="75" xfId="0" applyFont="1" applyBorder="1" applyAlignment="1">
      <alignment horizontal="left" vertical="center"/>
    </xf>
    <xf numFmtId="0" fontId="4" fillId="0" borderId="76" xfId="0" applyFont="1" applyBorder="1" applyAlignment="1">
      <alignment horizontal="left" vertical="center"/>
    </xf>
    <xf numFmtId="0" fontId="4" fillId="0" borderId="71" xfId="0" applyFont="1" applyBorder="1" applyAlignment="1">
      <alignment vertical="center"/>
    </xf>
    <xf numFmtId="0" fontId="0" fillId="0" borderId="75" xfId="0" applyBorder="1" applyAlignment="1">
      <alignment vertical="center"/>
    </xf>
    <xf numFmtId="0" fontId="4" fillId="0" borderId="73" xfId="0" applyFont="1" applyBorder="1" applyAlignment="1">
      <alignment horizontal="left" vertical="center"/>
    </xf>
    <xf numFmtId="0" fontId="0" fillId="0" borderId="44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7" fillId="0" borderId="77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37" fillId="0" borderId="77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45" fillId="0" borderId="61" xfId="0" applyFont="1" applyBorder="1" applyAlignment="1">
      <alignment horizontal="center" vertical="center"/>
    </xf>
    <xf numFmtId="0" fontId="1" fillId="0" borderId="61" xfId="0" applyFont="1" applyFill="1" applyBorder="1" applyAlignment="1">
      <alignment horizontal="center" vertical="center"/>
    </xf>
    <xf numFmtId="0" fontId="46" fillId="0" borderId="61" xfId="0" applyFont="1" applyBorder="1" applyAlignment="1">
      <alignment horizontal="center" vertical="center"/>
    </xf>
    <xf numFmtId="0" fontId="37" fillId="0" borderId="78" xfId="0" applyFont="1" applyBorder="1" applyAlignment="1">
      <alignment vertical="center"/>
    </xf>
    <xf numFmtId="0" fontId="0" fillId="0" borderId="55" xfId="0" applyBorder="1" applyAlignment="1">
      <alignment vertical="center"/>
    </xf>
    <xf numFmtId="0" fontId="45" fillId="0" borderId="62" xfId="0" applyFont="1" applyBorder="1" applyAlignment="1">
      <alignment horizontal="center" vertical="center"/>
    </xf>
    <xf numFmtId="0" fontId="1" fillId="0" borderId="62" xfId="0" applyFont="1" applyFill="1" applyBorder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172" fontId="45" fillId="0" borderId="62" xfId="0" applyNumberFormat="1" applyFont="1" applyBorder="1" applyAlignment="1">
      <alignment horizontal="center" vertical="center"/>
    </xf>
    <xf numFmtId="172" fontId="1" fillId="0" borderId="62" xfId="0" applyNumberFormat="1" applyFont="1" applyFill="1" applyBorder="1" applyAlignment="1">
      <alignment horizontal="center" vertical="center"/>
    </xf>
    <xf numFmtId="172" fontId="46" fillId="0" borderId="62" xfId="0" applyNumberFormat="1" applyFont="1" applyBorder="1" applyAlignment="1">
      <alignment horizontal="center" vertical="center"/>
    </xf>
    <xf numFmtId="0" fontId="37" fillId="0" borderId="74" xfId="0" applyFont="1" applyBorder="1" applyAlignment="1">
      <alignment vertical="center"/>
    </xf>
    <xf numFmtId="172" fontId="45" fillId="0" borderId="79" xfId="0" applyNumberFormat="1" applyFont="1" applyBorder="1" applyAlignment="1">
      <alignment horizontal="center" vertical="center"/>
    </xf>
    <xf numFmtId="172" fontId="1" fillId="0" borderId="79" xfId="0" applyNumberFormat="1" applyFont="1" applyFill="1" applyBorder="1" applyAlignment="1">
      <alignment horizontal="center" vertical="center"/>
    </xf>
    <xf numFmtId="172" fontId="46" fillId="0" borderId="79" xfId="0" applyNumberFormat="1" applyFont="1" applyBorder="1" applyAlignment="1">
      <alignment horizontal="center" vertical="center"/>
    </xf>
  </cellXfs>
  <cellStyles count="3">
    <cellStyle name="Normal" xfId="0" builtinId="0"/>
    <cellStyle name="Normal_VITESSESBR" xfId="1"/>
    <cellStyle name="Pourcentag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785730968074243E-2"/>
          <c:y val="7.462722824951537E-2"/>
          <c:w val="0.89413320993428747"/>
          <c:h val="0.84577525349450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Synthese!$Z$11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12 jeu.</c:v>
                </c:pt>
                <c:pt idx="1">
                  <c:v>13 ven.</c:v>
                </c:pt>
                <c:pt idx="2">
                  <c:v>14 sam.</c:v>
                </c:pt>
                <c:pt idx="3">
                  <c:v>15 dim.</c:v>
                </c:pt>
                <c:pt idx="4">
                  <c:v>16 lun.</c:v>
                </c:pt>
                <c:pt idx="5">
                  <c:v>17 mar.</c:v>
                </c:pt>
                <c:pt idx="6">
                  <c:v>18 mer.</c:v>
                </c:pt>
              </c:strCache>
            </c:strRef>
          </c:cat>
          <c:val>
            <c:numRef>
              <c:f>Synthese!$Z$12:$Z$18</c:f>
              <c:numCache>
                <c:formatCode>0</c:formatCode>
                <c:ptCount val="7"/>
                <c:pt idx="0">
                  <c:v>840</c:v>
                </c:pt>
                <c:pt idx="1">
                  <c:v>885</c:v>
                </c:pt>
                <c:pt idx="2">
                  <c:v>633</c:v>
                </c:pt>
                <c:pt idx="3">
                  <c:v>596</c:v>
                </c:pt>
                <c:pt idx="4">
                  <c:v>802</c:v>
                </c:pt>
                <c:pt idx="5">
                  <c:v>855</c:v>
                </c:pt>
                <c:pt idx="6">
                  <c:v>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A-490A-8348-8898B2BDC4DD}"/>
            </c:ext>
          </c:extLst>
        </c:ser>
        <c:ser>
          <c:idx val="2"/>
          <c:order val="1"/>
          <c:tx>
            <c:strRef>
              <c:f>Synthese!$AA$11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12 jeu.</c:v>
                </c:pt>
                <c:pt idx="1">
                  <c:v>13 ven.</c:v>
                </c:pt>
                <c:pt idx="2">
                  <c:v>14 sam.</c:v>
                </c:pt>
                <c:pt idx="3">
                  <c:v>15 dim.</c:v>
                </c:pt>
                <c:pt idx="4">
                  <c:v>16 lun.</c:v>
                </c:pt>
                <c:pt idx="5">
                  <c:v>17 mar.</c:v>
                </c:pt>
                <c:pt idx="6">
                  <c:v>18 mer.</c:v>
                </c:pt>
              </c:strCache>
            </c:strRef>
          </c:cat>
          <c:val>
            <c:numRef>
              <c:f>Synthese!$AA$12:$AA$18</c:f>
              <c:numCache>
                <c:formatCode>0</c:formatCode>
                <c:ptCount val="7"/>
                <c:pt idx="0">
                  <c:v>76</c:v>
                </c:pt>
                <c:pt idx="1">
                  <c:v>62</c:v>
                </c:pt>
                <c:pt idx="2">
                  <c:v>39</c:v>
                </c:pt>
                <c:pt idx="3">
                  <c:v>13</c:v>
                </c:pt>
                <c:pt idx="4">
                  <c:v>55</c:v>
                </c:pt>
                <c:pt idx="5">
                  <c:v>65</c:v>
                </c:pt>
                <c:pt idx="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A-490A-8348-8898B2BDC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79296"/>
        <c:axId val="55481088"/>
      </c:barChart>
      <c:catAx>
        <c:axId val="554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81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48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792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5153120486587528"/>
          <c:y val="0.4925397064468014"/>
          <c:w val="4.0816351951351228E-2"/>
          <c:h val="0.19403079344873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1'!$E$4:$E$27</c:f>
              <c:numCache>
                <c:formatCode>General_)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15</c:v>
                </c:pt>
                <c:pt idx="6">
                  <c:v>10</c:v>
                </c:pt>
                <c:pt idx="7">
                  <c:v>17</c:v>
                </c:pt>
                <c:pt idx="8">
                  <c:v>35</c:v>
                </c:pt>
                <c:pt idx="9">
                  <c:v>47</c:v>
                </c:pt>
                <c:pt idx="10">
                  <c:v>52</c:v>
                </c:pt>
                <c:pt idx="11">
                  <c:v>55</c:v>
                </c:pt>
                <c:pt idx="12">
                  <c:v>47</c:v>
                </c:pt>
                <c:pt idx="13">
                  <c:v>41</c:v>
                </c:pt>
                <c:pt idx="14">
                  <c:v>48</c:v>
                </c:pt>
                <c:pt idx="15">
                  <c:v>43</c:v>
                </c:pt>
                <c:pt idx="16">
                  <c:v>46</c:v>
                </c:pt>
                <c:pt idx="17">
                  <c:v>40</c:v>
                </c:pt>
                <c:pt idx="18">
                  <c:v>36</c:v>
                </c:pt>
                <c:pt idx="19">
                  <c:v>36</c:v>
                </c:pt>
                <c:pt idx="20">
                  <c:v>17</c:v>
                </c:pt>
                <c:pt idx="21">
                  <c:v>15</c:v>
                </c:pt>
                <c:pt idx="22">
                  <c:v>5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4-4038-9E75-709C8CFA7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24480"/>
        <c:axId val="56980224"/>
      </c:areaChart>
      <c:catAx>
        <c:axId val="56724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80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80224"/>
        <c:scaling>
          <c:orientation val="minMax"/>
          <c:max val="117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7244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1'!$F$4:$F$27</c:f>
              <c:numCache>
                <c:formatCode>General_)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9</c:v>
                </c:pt>
                <c:pt idx="7">
                  <c:v>22</c:v>
                </c:pt>
                <c:pt idx="8">
                  <c:v>37</c:v>
                </c:pt>
                <c:pt idx="9">
                  <c:v>46</c:v>
                </c:pt>
                <c:pt idx="10">
                  <c:v>57</c:v>
                </c:pt>
                <c:pt idx="11">
                  <c:v>52</c:v>
                </c:pt>
                <c:pt idx="12">
                  <c:v>37</c:v>
                </c:pt>
                <c:pt idx="13">
                  <c:v>27</c:v>
                </c:pt>
                <c:pt idx="14">
                  <c:v>46</c:v>
                </c:pt>
                <c:pt idx="15">
                  <c:v>37</c:v>
                </c:pt>
                <c:pt idx="16">
                  <c:v>38</c:v>
                </c:pt>
                <c:pt idx="17">
                  <c:v>40</c:v>
                </c:pt>
                <c:pt idx="18">
                  <c:v>59</c:v>
                </c:pt>
                <c:pt idx="19">
                  <c:v>33</c:v>
                </c:pt>
                <c:pt idx="20">
                  <c:v>14</c:v>
                </c:pt>
                <c:pt idx="21">
                  <c:v>15</c:v>
                </c:pt>
                <c:pt idx="22">
                  <c:v>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96-4CE4-8686-AD62CE03D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19776"/>
        <c:axId val="57021568"/>
      </c:areaChart>
      <c:catAx>
        <c:axId val="57019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21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21568"/>
        <c:scaling>
          <c:orientation val="minMax"/>
          <c:max val="117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1977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1'!$G$4:$G$27</c:f>
              <c:numCache>
                <c:formatCode>General_)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10</c:v>
                </c:pt>
                <c:pt idx="6">
                  <c:v>32</c:v>
                </c:pt>
                <c:pt idx="7">
                  <c:v>48</c:v>
                </c:pt>
                <c:pt idx="8">
                  <c:v>49</c:v>
                </c:pt>
                <c:pt idx="9">
                  <c:v>38</c:v>
                </c:pt>
                <c:pt idx="10">
                  <c:v>33</c:v>
                </c:pt>
                <c:pt idx="11">
                  <c:v>53</c:v>
                </c:pt>
                <c:pt idx="12">
                  <c:v>48</c:v>
                </c:pt>
                <c:pt idx="13">
                  <c:v>55</c:v>
                </c:pt>
                <c:pt idx="14">
                  <c:v>55</c:v>
                </c:pt>
                <c:pt idx="15">
                  <c:v>45</c:v>
                </c:pt>
                <c:pt idx="16">
                  <c:v>76</c:v>
                </c:pt>
                <c:pt idx="17">
                  <c:v>87</c:v>
                </c:pt>
                <c:pt idx="18">
                  <c:v>64</c:v>
                </c:pt>
                <c:pt idx="19">
                  <c:v>41</c:v>
                </c:pt>
                <c:pt idx="20">
                  <c:v>17</c:v>
                </c:pt>
                <c:pt idx="21">
                  <c:v>26</c:v>
                </c:pt>
                <c:pt idx="22">
                  <c:v>8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4-40BA-8833-7B791148C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57280"/>
        <c:axId val="57058816"/>
      </c:areaChart>
      <c:catAx>
        <c:axId val="570572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58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58816"/>
        <c:scaling>
          <c:orientation val="minMax"/>
          <c:max val="117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572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26</c:v>
                </c:pt>
                <c:pt idx="6">
                  <c:v>28</c:v>
                </c:pt>
                <c:pt idx="7">
                  <c:v>53</c:v>
                </c:pt>
                <c:pt idx="8">
                  <c:v>53</c:v>
                </c:pt>
                <c:pt idx="9">
                  <c:v>48</c:v>
                </c:pt>
                <c:pt idx="10">
                  <c:v>33</c:v>
                </c:pt>
                <c:pt idx="11">
                  <c:v>48</c:v>
                </c:pt>
                <c:pt idx="12">
                  <c:v>60</c:v>
                </c:pt>
                <c:pt idx="13">
                  <c:v>77</c:v>
                </c:pt>
                <c:pt idx="14">
                  <c:v>27</c:v>
                </c:pt>
                <c:pt idx="15">
                  <c:v>45</c:v>
                </c:pt>
                <c:pt idx="16">
                  <c:v>69</c:v>
                </c:pt>
                <c:pt idx="17">
                  <c:v>117</c:v>
                </c:pt>
                <c:pt idx="18">
                  <c:v>69</c:v>
                </c:pt>
                <c:pt idx="19">
                  <c:v>45</c:v>
                </c:pt>
                <c:pt idx="20">
                  <c:v>19</c:v>
                </c:pt>
                <c:pt idx="21">
                  <c:v>18</c:v>
                </c:pt>
                <c:pt idx="22">
                  <c:v>10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6-49A3-B132-410CB7F78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94528"/>
        <c:axId val="57096064"/>
      </c:areaChart>
      <c:catAx>
        <c:axId val="57094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60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96064"/>
        <c:scaling>
          <c:orientation val="minMax"/>
          <c:max val="117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45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  <c:pt idx="5">
                  <c:v>22</c:v>
                </c:pt>
                <c:pt idx="6">
                  <c:v>24</c:v>
                </c:pt>
                <c:pt idx="7">
                  <c:v>50</c:v>
                </c:pt>
                <c:pt idx="8">
                  <c:v>45</c:v>
                </c:pt>
                <c:pt idx="9">
                  <c:v>34</c:v>
                </c:pt>
                <c:pt idx="10">
                  <c:v>36</c:v>
                </c:pt>
                <c:pt idx="11">
                  <c:v>59</c:v>
                </c:pt>
                <c:pt idx="12">
                  <c:v>48</c:v>
                </c:pt>
                <c:pt idx="13">
                  <c:v>62</c:v>
                </c:pt>
                <c:pt idx="14">
                  <c:v>48</c:v>
                </c:pt>
                <c:pt idx="15">
                  <c:v>37</c:v>
                </c:pt>
                <c:pt idx="16">
                  <c:v>78</c:v>
                </c:pt>
                <c:pt idx="17">
                  <c:v>82</c:v>
                </c:pt>
                <c:pt idx="18">
                  <c:v>67</c:v>
                </c:pt>
                <c:pt idx="19">
                  <c:v>46</c:v>
                </c:pt>
                <c:pt idx="20">
                  <c:v>19</c:v>
                </c:pt>
                <c:pt idx="21">
                  <c:v>26</c:v>
                </c:pt>
                <c:pt idx="22">
                  <c:v>13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4-4294-A6AE-58FF91A4E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19488"/>
        <c:axId val="57121024"/>
      </c:areaChart>
      <c:catAx>
        <c:axId val="57119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21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121024"/>
        <c:scaling>
          <c:orientation val="minMax"/>
          <c:max val="117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194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29A-412E-882E-CA358FFF0EB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29A-412E-882E-CA358FFF0EBE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29A-412E-882E-CA358FFF0EB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29A-412E-882E-CA358FFF0EBE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29A-412E-882E-CA358FFF0EBE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29A-412E-882E-CA358FFF0EBE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29A-412E-882E-CA358FFF0EB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840</c:v>
                </c:pt>
                <c:pt idx="1">
                  <c:v>885</c:v>
                </c:pt>
                <c:pt idx="2">
                  <c:v>633</c:v>
                </c:pt>
                <c:pt idx="3">
                  <c:v>596</c:v>
                </c:pt>
                <c:pt idx="4">
                  <c:v>802</c:v>
                </c:pt>
                <c:pt idx="5">
                  <c:v>855</c:v>
                </c:pt>
                <c:pt idx="6">
                  <c:v>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9A-412E-882E-CA358FFF0E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249792"/>
        <c:axId val="57251328"/>
      </c:barChart>
      <c:catAx>
        <c:axId val="5724979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51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51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497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5234284470198657E-2"/>
          <c:y val="4.0372732028720708E-2"/>
          <c:w val="0.94184242307592192"/>
          <c:h val="0.8726721307746547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'!$C$29:$N$29</c:f>
              <c:numCache>
                <c:formatCode>General</c:formatCode>
                <c:ptCount val="12"/>
                <c:pt idx="0">
                  <c:v>2</c:v>
                </c:pt>
                <c:pt idx="1">
                  <c:v>22</c:v>
                </c:pt>
                <c:pt idx="2">
                  <c:v>146</c:v>
                </c:pt>
                <c:pt idx="3">
                  <c:v>427</c:v>
                </c:pt>
                <c:pt idx="4">
                  <c:v>200</c:v>
                </c:pt>
                <c:pt idx="5">
                  <c:v>31</c:v>
                </c:pt>
                <c:pt idx="6">
                  <c:v>10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E-4081-B040-A165A7110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147392"/>
        <c:axId val="57148928"/>
        <c:axId val="0"/>
      </c:bar3DChart>
      <c:catAx>
        <c:axId val="5714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48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148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473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515103338632761E-2"/>
          <c:y val="4.4025292432231591E-2"/>
          <c:w val="0.93163751987281396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'!$C$87:$N$87</c:f>
              <c:numCache>
                <c:formatCode>General</c:formatCode>
                <c:ptCount val="12"/>
                <c:pt idx="0">
                  <c:v>2</c:v>
                </c:pt>
                <c:pt idx="1">
                  <c:v>27</c:v>
                </c:pt>
                <c:pt idx="2">
                  <c:v>152</c:v>
                </c:pt>
                <c:pt idx="3">
                  <c:v>450</c:v>
                </c:pt>
                <c:pt idx="4">
                  <c:v>210</c:v>
                </c:pt>
                <c:pt idx="5">
                  <c:v>36</c:v>
                </c:pt>
                <c:pt idx="6">
                  <c:v>6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5-4F34-A187-1C9EF2043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190656"/>
        <c:axId val="57200640"/>
        <c:axId val="0"/>
      </c:bar3DChart>
      <c:catAx>
        <c:axId val="571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00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00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906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374043846297312E-2"/>
          <c:y val="4.2682990369828942E-2"/>
          <c:w val="0.9318549207722431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'!$C$142:$N$142</c:f>
              <c:numCache>
                <c:formatCode>General</c:formatCode>
                <c:ptCount val="12"/>
                <c:pt idx="0">
                  <c:v>3</c:v>
                </c:pt>
                <c:pt idx="1">
                  <c:v>13</c:v>
                </c:pt>
                <c:pt idx="2">
                  <c:v>115</c:v>
                </c:pt>
                <c:pt idx="3">
                  <c:v>329</c:v>
                </c:pt>
                <c:pt idx="4">
                  <c:v>142</c:v>
                </c:pt>
                <c:pt idx="5">
                  <c:v>26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2-4A5C-819E-CC74F9297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572352"/>
        <c:axId val="57574144"/>
        <c:axId val="0"/>
      </c:bar3DChart>
      <c:catAx>
        <c:axId val="5757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7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235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164071868277949E-2"/>
          <c:y val="4.3343653250774002E-2"/>
          <c:w val="0.93375466235787674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123</c:v>
                </c:pt>
                <c:pt idx="3">
                  <c:v>314</c:v>
                </c:pt>
                <c:pt idx="4">
                  <c:v>126</c:v>
                </c:pt>
                <c:pt idx="5">
                  <c:v>18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A-4CDD-A877-242ACAB44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02048"/>
        <c:axId val="57603584"/>
        <c:axId val="0"/>
      </c:bar3DChart>
      <c:catAx>
        <c:axId val="576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03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0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020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6F9-4928-B29A-50268207B5E0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6F9-4928-B29A-50268207B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89696"/>
        <c:axId val="56191232"/>
      </c:barChart>
      <c:catAx>
        <c:axId val="561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91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9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89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444513337849309E-2"/>
          <c:y val="4.2553191489361708E-2"/>
          <c:w val="0.9317474760470549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'!$C$257:$N$257</c:f>
              <c:numCache>
                <c:formatCode>General</c:formatCode>
                <c:ptCount val="12"/>
                <c:pt idx="0">
                  <c:v>5</c:v>
                </c:pt>
                <c:pt idx="1">
                  <c:v>26</c:v>
                </c:pt>
                <c:pt idx="2">
                  <c:v>140</c:v>
                </c:pt>
                <c:pt idx="3">
                  <c:v>392</c:v>
                </c:pt>
                <c:pt idx="4">
                  <c:v>203</c:v>
                </c:pt>
                <c:pt idx="5">
                  <c:v>29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A-428C-B3BE-CF6031CA9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295616"/>
        <c:axId val="57297152"/>
        <c:axId val="0"/>
      </c:bar3DChart>
      <c:catAx>
        <c:axId val="5729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7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9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56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8708178684738034E-2"/>
          <c:y val="1.2307710798844351E-2"/>
          <c:w val="0.95853418830708659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'!$C$315:$N$315</c:f>
              <c:numCache>
                <c:formatCode>General</c:formatCode>
                <c:ptCount val="12"/>
                <c:pt idx="0">
                  <c:v>2</c:v>
                </c:pt>
                <c:pt idx="1">
                  <c:v>20</c:v>
                </c:pt>
                <c:pt idx="2">
                  <c:v>172</c:v>
                </c:pt>
                <c:pt idx="3">
                  <c:v>418</c:v>
                </c:pt>
                <c:pt idx="4">
                  <c:v>200</c:v>
                </c:pt>
                <c:pt idx="5">
                  <c:v>40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A-45CF-986F-7C52823C8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11776"/>
        <c:axId val="57613312"/>
        <c:axId val="0"/>
      </c:bar3DChart>
      <c:catAx>
        <c:axId val="5761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1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17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'!$C$373:$N$373</c:f>
              <c:numCache>
                <c:formatCode>General</c:formatCode>
                <c:ptCount val="12"/>
                <c:pt idx="0">
                  <c:v>6</c:v>
                </c:pt>
                <c:pt idx="1">
                  <c:v>25</c:v>
                </c:pt>
                <c:pt idx="2">
                  <c:v>165</c:v>
                </c:pt>
                <c:pt idx="3">
                  <c:v>386</c:v>
                </c:pt>
                <c:pt idx="4">
                  <c:v>193</c:v>
                </c:pt>
                <c:pt idx="5">
                  <c:v>28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9-4FED-AE44-43970CF10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37120"/>
        <c:axId val="57638912"/>
        <c:axId val="0"/>
      </c:bar3DChart>
      <c:catAx>
        <c:axId val="576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8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38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71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76923076923089E-2"/>
          <c:y val="4.4871935321311986E-2"/>
          <c:w val="0.94000000000000006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'!$C$431:$N$431</c:f>
              <c:numCache>
                <c:formatCode>General</c:formatCode>
                <c:ptCount val="12"/>
                <c:pt idx="0">
                  <c:v>20</c:v>
                </c:pt>
                <c:pt idx="1">
                  <c:v>142</c:v>
                </c:pt>
                <c:pt idx="2">
                  <c:v>1013</c:v>
                </c:pt>
                <c:pt idx="3">
                  <c:v>2716</c:v>
                </c:pt>
                <c:pt idx="4">
                  <c:v>1274</c:v>
                </c:pt>
                <c:pt idx="5">
                  <c:v>208</c:v>
                </c:pt>
                <c:pt idx="6">
                  <c:v>33</c:v>
                </c:pt>
                <c:pt idx="7">
                  <c:v>6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5-48FB-B696-9598030DA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46080"/>
        <c:axId val="57750272"/>
        <c:axId val="0"/>
      </c:bar3DChart>
      <c:catAx>
        <c:axId val="5764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750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75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460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76</c:v>
                </c:pt>
                <c:pt idx="1">
                  <c:v>62</c:v>
                </c:pt>
                <c:pt idx="2">
                  <c:v>39</c:v>
                </c:pt>
                <c:pt idx="3">
                  <c:v>13</c:v>
                </c:pt>
                <c:pt idx="4">
                  <c:v>55</c:v>
                </c:pt>
                <c:pt idx="5">
                  <c:v>65</c:v>
                </c:pt>
                <c:pt idx="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09-49C1-B5FB-2628698FB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997760"/>
        <c:axId val="58999552"/>
        <c:axId val="0"/>
      </c:bar3DChart>
      <c:catAx>
        <c:axId val="58997760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999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99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99776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0342-4BC1-9789-7D29622D3FEF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42-4BC1-9789-7D29622D3FEF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0342-4BC1-9789-7D29622D3FEF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342-4BC1-9789-7D29622D3FEF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'DebitPL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'DebitPL sens 1'!$J$35:$K$35</c:f>
              <c:numCache>
                <c:formatCode>0%</c:formatCode>
                <c:ptCount val="2"/>
                <c:pt idx="0">
                  <c:v>0.86096256684491979</c:v>
                </c:pt>
                <c:pt idx="1">
                  <c:v>0.13903743315508021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42-4BC1-9789-7D29622D3FE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5F4-490E-93CB-1369F3C39E69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5F4-490E-93CB-1369F3C39E69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5F4-490E-93CB-1369F3C39E69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5F4-490E-93CB-1369F3C39E69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5F4-490E-93CB-1369F3C39E69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5F4-490E-93CB-1369F3C39E69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5F4-490E-93CB-1369F3C39E69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45F4-490E-93CB-1369F3C39E69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45F4-490E-93CB-1369F3C39E69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5F4-490E-93CB-1369F3C39E69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5F4-490E-93CB-1369F3C39E69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5F4-490E-93CB-1369F3C39E69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45F4-490E-93CB-1369F3C39E69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45F4-490E-93CB-1369F3C39E69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45F4-490E-93CB-1369F3C39E69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45F4-490E-93CB-1369F3C39E69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45F4-490E-93CB-1369F3C39E69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45F4-490E-93CB-1369F3C39E69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5F4-490E-93CB-1369F3C39E69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45F4-490E-93CB-1369F3C39E69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45F4-490E-93CB-1369F3C39E69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45F4-490E-93CB-1369F3C39E69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45F4-490E-93CB-1369F3C39E69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45F4-490E-93CB-1369F3C39E6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9</c:v>
                </c:pt>
                <c:pt idx="8">
                  <c:v>4</c:v>
                </c:pt>
                <c:pt idx="9">
                  <c:v>2</c:v>
                </c:pt>
                <c:pt idx="10">
                  <c:v>7</c:v>
                </c:pt>
                <c:pt idx="11">
                  <c:v>4</c:v>
                </c:pt>
                <c:pt idx="12">
                  <c:v>5</c:v>
                </c:pt>
                <c:pt idx="13">
                  <c:v>10</c:v>
                </c:pt>
                <c:pt idx="14">
                  <c:v>3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5F4-490E-93CB-1369F3C39E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091200"/>
        <c:axId val="59097088"/>
      </c:barChart>
      <c:catAx>
        <c:axId val="59091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0970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12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26A-4BC3-8382-81322DB2FF1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26A-4BC3-8382-81322DB2FF1D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26A-4BC3-8382-81322DB2FF1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26A-4BC3-8382-81322DB2FF1D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26A-4BC3-8382-81322DB2FF1D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26A-4BC3-8382-81322DB2FF1D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26A-4BC3-8382-81322DB2FF1D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26A-4BC3-8382-81322DB2FF1D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26A-4BC3-8382-81322DB2FF1D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26A-4BC3-8382-81322DB2FF1D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26A-4BC3-8382-81322DB2FF1D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26A-4BC3-8382-81322DB2FF1D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226A-4BC3-8382-81322DB2FF1D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226A-4BC3-8382-81322DB2FF1D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226A-4BC3-8382-81322DB2FF1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226A-4BC3-8382-81322DB2FF1D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226A-4BC3-8382-81322DB2FF1D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226A-4BC3-8382-81322DB2FF1D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26A-4BC3-8382-81322DB2FF1D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226A-4BC3-8382-81322DB2FF1D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226A-4BC3-8382-81322DB2FF1D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226A-4BC3-8382-81322DB2FF1D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226A-4BC3-8382-81322DB2FF1D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226A-4BC3-8382-81322DB2FF1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1'!$W$4:$W$27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26A-4BC3-8382-81322DB2FF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183872"/>
        <c:axId val="59185408"/>
      </c:barChart>
      <c:catAx>
        <c:axId val="59183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85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1854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838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9</c:v>
                </c:pt>
                <c:pt idx="8">
                  <c:v>4</c:v>
                </c:pt>
                <c:pt idx="9">
                  <c:v>2</c:v>
                </c:pt>
                <c:pt idx="10">
                  <c:v>7</c:v>
                </c:pt>
                <c:pt idx="11">
                  <c:v>4</c:v>
                </c:pt>
                <c:pt idx="12">
                  <c:v>5</c:v>
                </c:pt>
                <c:pt idx="13">
                  <c:v>10</c:v>
                </c:pt>
                <c:pt idx="14">
                  <c:v>3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9-476C-BC2C-1C6282367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29312"/>
        <c:axId val="59230848"/>
      </c:areaChart>
      <c:catAx>
        <c:axId val="59229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30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23084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293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1'!$D$4:$D$27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7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7</c:v>
                </c:pt>
                <c:pt idx="15">
                  <c:v>3</c:v>
                </c:pt>
                <c:pt idx="16">
                  <c:v>6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7-4F74-8385-A5A7482E3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15712"/>
        <c:axId val="59317248"/>
      </c:areaChart>
      <c:catAx>
        <c:axId val="59315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7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1724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57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ECE-44EE-AB58-A5090B6DB338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ECE-44EE-AB58-A5090B6DB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15808"/>
        <c:axId val="56221696"/>
      </c:barChart>
      <c:catAx>
        <c:axId val="562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2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21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15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E-45B8-AD31-C0D189067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32480"/>
        <c:axId val="59334016"/>
      </c:areaChart>
      <c:catAx>
        <c:axId val="59332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4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3401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24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1'!$F$4:$F$27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C3-4091-B12A-4AD2BA73E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6112"/>
        <c:axId val="59396096"/>
      </c:areaChart>
      <c:catAx>
        <c:axId val="593861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96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9609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861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1'!$G$4:$G$27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3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8</c:v>
                </c:pt>
                <c:pt idx="16">
                  <c:v>8</c:v>
                </c:pt>
                <c:pt idx="17">
                  <c:v>3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D-43CB-B9E5-DEE4ACB05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02880"/>
        <c:axId val="59429248"/>
      </c:areaChart>
      <c:catAx>
        <c:axId val="59402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29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2924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028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12</c:v>
                </c:pt>
                <c:pt idx="12">
                  <c:v>1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6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8-4A59-A65F-370F5A760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09760"/>
        <c:axId val="59523840"/>
      </c:areaChart>
      <c:catAx>
        <c:axId val="59509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23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523840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0976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1'!$I$4:$I$27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7</c:v>
                </c:pt>
                <c:pt idx="9">
                  <c:v>7</c:v>
                </c:pt>
                <c:pt idx="10">
                  <c:v>5</c:v>
                </c:pt>
                <c:pt idx="11">
                  <c:v>6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2</c:v>
                </c:pt>
                <c:pt idx="19">
                  <c:v>4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0-4C1A-B639-415E480B7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47008"/>
        <c:axId val="59565184"/>
      </c:areaChart>
      <c:catAx>
        <c:axId val="59547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651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56518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4700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AE4-44FF-9512-1BEAE80092C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AE4-44FF-9512-1BEAE80092C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AE4-44FF-9512-1BEAE80092C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AE4-44FF-9512-1BEAE80092C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AE4-44FF-9512-1BEAE80092C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AE4-44FF-9512-1BEAE80092C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AE4-44FF-9512-1BEAE80092C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76</c:v>
                </c:pt>
                <c:pt idx="1">
                  <c:v>62</c:v>
                </c:pt>
                <c:pt idx="2">
                  <c:v>39</c:v>
                </c:pt>
                <c:pt idx="3">
                  <c:v>13</c:v>
                </c:pt>
                <c:pt idx="4">
                  <c:v>55</c:v>
                </c:pt>
                <c:pt idx="5">
                  <c:v>65</c:v>
                </c:pt>
                <c:pt idx="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E4-44FF-9512-1BEAE80092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472512"/>
        <c:axId val="59478400"/>
      </c:barChart>
      <c:catAx>
        <c:axId val="5947251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78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478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725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871865096443517E-2"/>
          <c:y val="4.0372732028720708E-2"/>
          <c:w val="0.94230916702531398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'!$C$29:$N$29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28</c:v>
                </c:pt>
                <c:pt idx="3">
                  <c:v>36</c:v>
                </c:pt>
                <c:pt idx="4">
                  <c:v>6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C-4155-BFDC-455DA69AC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44544"/>
        <c:axId val="59650432"/>
        <c:axId val="0"/>
      </c:bar3DChart>
      <c:catAx>
        <c:axId val="596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5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5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445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4025292432231591E-2"/>
          <c:w val="0.93484986808988557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'!$C$87:$N$87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20</c:v>
                </c:pt>
                <c:pt idx="3">
                  <c:v>31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B-48F8-B9DF-4918F103C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77472"/>
        <c:axId val="59579008"/>
        <c:axId val="0"/>
      </c:bar3DChart>
      <c:catAx>
        <c:axId val="5957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9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57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74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'!$C$142:$N$142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11</c:v>
                </c:pt>
                <c:pt idx="3">
                  <c:v>19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25-496D-AC5D-13077A7DC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98720"/>
        <c:axId val="59600256"/>
        <c:axId val="0"/>
      </c:bar3DChart>
      <c:catAx>
        <c:axId val="5959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0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0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987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18023773460946E-2"/>
          <c:y val="4.3343653250774002E-2"/>
          <c:w val="0.93607445073851736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F-42BC-A521-1815C2C6F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07680"/>
        <c:axId val="59695488"/>
        <c:axId val="0"/>
      </c:bar3DChart>
      <c:catAx>
        <c:axId val="596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95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95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076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840</c:v>
                </c:pt>
                <c:pt idx="1">
                  <c:v>885</c:v>
                </c:pt>
                <c:pt idx="2">
                  <c:v>633</c:v>
                </c:pt>
                <c:pt idx="3">
                  <c:v>596</c:v>
                </c:pt>
                <c:pt idx="4">
                  <c:v>802</c:v>
                </c:pt>
                <c:pt idx="5">
                  <c:v>855</c:v>
                </c:pt>
                <c:pt idx="6">
                  <c:v>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5-4A77-95E6-D3A9A6B5A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521088"/>
        <c:axId val="56522624"/>
        <c:axId val="0"/>
      </c:bar3DChart>
      <c:catAx>
        <c:axId val="565210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22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2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21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2553191489361708E-2"/>
          <c:w val="0.93484986808988557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'!$C$257:$N$257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32</c:v>
                </c:pt>
                <c:pt idx="3">
                  <c:v>18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F-4AA0-831F-3875AC893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919744"/>
        <c:axId val="59933824"/>
        <c:axId val="0"/>
      </c:bar3DChart>
      <c:catAx>
        <c:axId val="5991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3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93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197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7314112291350535E-2"/>
          <c:y val="1.2307710798844351E-2"/>
          <c:w val="0.96054628224582705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'!$C$315:$N$315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26</c:v>
                </c:pt>
                <c:pt idx="3">
                  <c:v>27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0A-444C-87CE-B9260CB4B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47744"/>
        <c:axId val="60049280"/>
        <c:axId val="0"/>
      </c:bar3DChart>
      <c:catAx>
        <c:axId val="600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9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4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77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36009180580725E-2"/>
          <c:y val="4.1055718475073298E-2"/>
          <c:w val="0.93494774057103092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'!$C$373:$N$373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25</c:v>
                </c:pt>
                <c:pt idx="3">
                  <c:v>29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8-46DC-84FB-13F5A59EF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60800"/>
        <c:axId val="60062336"/>
        <c:axId val="0"/>
      </c:bar3DChart>
      <c:catAx>
        <c:axId val="6006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2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6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08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4871935321311986E-2"/>
          <c:w val="0.9404587163486376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'!$C$431:$N$431</c:f>
              <c:numCache>
                <c:formatCode>General</c:formatCode>
                <c:ptCount val="12"/>
                <c:pt idx="0">
                  <c:v>1</c:v>
                </c:pt>
                <c:pt idx="1">
                  <c:v>19</c:v>
                </c:pt>
                <c:pt idx="2">
                  <c:v>150</c:v>
                </c:pt>
                <c:pt idx="3">
                  <c:v>164</c:v>
                </c:pt>
                <c:pt idx="4">
                  <c:v>31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5-4FBD-A693-BABA81155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118912"/>
        <c:axId val="60120448"/>
        <c:axId val="0"/>
      </c:bar3DChart>
      <c:catAx>
        <c:axId val="601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20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20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189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840510898340819"/>
          <c:y val="0.15289256198347106"/>
          <c:w val="0.43251566133326352"/>
          <c:h val="0.64049586776859524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151-4795-AC18-B4CF799756D8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51-4795-AC18-B4CF799756D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151-4795-AC18-B4CF799756D8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151-4795-AC18-B4CF799756D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 UVP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 UVP sens 1'!$J$35:$K$35</c:f>
              <c:numCache>
                <c:formatCode>0%</c:formatCode>
                <c:ptCount val="2"/>
                <c:pt idx="0">
                  <c:v>0.78384952164747856</c:v>
                </c:pt>
                <c:pt idx="1">
                  <c:v>0.21615047835252149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51-4795-AC18-B4CF799756D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992</c:v>
                </c:pt>
                <c:pt idx="1">
                  <c:v>1009</c:v>
                </c:pt>
                <c:pt idx="2">
                  <c:v>711</c:v>
                </c:pt>
                <c:pt idx="3">
                  <c:v>622</c:v>
                </c:pt>
                <c:pt idx="4">
                  <c:v>912</c:v>
                </c:pt>
                <c:pt idx="5">
                  <c:v>985</c:v>
                </c:pt>
                <c:pt idx="6">
                  <c:v>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52-4F3F-8183-4F65CFB77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412288"/>
        <c:axId val="60413824"/>
        <c:axId val="0"/>
      </c:bar3DChart>
      <c:catAx>
        <c:axId val="604122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41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22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72C-425B-AE91-551B1AA34F94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72C-425B-AE91-551B1AA34F94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72C-425B-AE91-551B1AA34F94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72C-425B-AE91-551B1AA34F94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72C-425B-AE91-551B1AA34F94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72C-425B-AE91-551B1AA34F94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72C-425B-AE91-551B1AA34F94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472C-425B-AE91-551B1AA34F94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472C-425B-AE91-551B1AA34F94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72C-425B-AE91-551B1AA34F94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72C-425B-AE91-551B1AA34F94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72C-425B-AE91-551B1AA34F94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472C-425B-AE91-551B1AA34F94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472C-425B-AE91-551B1AA34F94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472C-425B-AE91-551B1AA34F94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472C-425B-AE91-551B1AA34F94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472C-425B-AE91-551B1AA34F94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472C-425B-AE91-551B1AA34F94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72C-425B-AE91-551B1AA34F94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472C-425B-AE91-551B1AA34F94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472C-425B-AE91-551B1AA34F94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472C-425B-AE91-551B1AA34F94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472C-425B-AE91-551B1AA34F94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472C-425B-AE91-551B1AA34F9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27</c:v>
                </c:pt>
                <c:pt idx="6">
                  <c:v>32</c:v>
                </c:pt>
                <c:pt idx="7">
                  <c:v>68</c:v>
                </c:pt>
                <c:pt idx="8">
                  <c:v>64</c:v>
                </c:pt>
                <c:pt idx="9">
                  <c:v>38</c:v>
                </c:pt>
                <c:pt idx="10">
                  <c:v>45</c:v>
                </c:pt>
                <c:pt idx="11">
                  <c:v>64</c:v>
                </c:pt>
                <c:pt idx="12">
                  <c:v>75</c:v>
                </c:pt>
                <c:pt idx="13">
                  <c:v>68</c:v>
                </c:pt>
                <c:pt idx="14">
                  <c:v>63</c:v>
                </c:pt>
                <c:pt idx="15">
                  <c:v>61</c:v>
                </c:pt>
                <c:pt idx="16">
                  <c:v>99</c:v>
                </c:pt>
                <c:pt idx="17">
                  <c:v>81</c:v>
                </c:pt>
                <c:pt idx="18">
                  <c:v>80</c:v>
                </c:pt>
                <c:pt idx="19">
                  <c:v>55</c:v>
                </c:pt>
                <c:pt idx="20">
                  <c:v>30</c:v>
                </c:pt>
                <c:pt idx="21">
                  <c:v>27</c:v>
                </c:pt>
                <c:pt idx="22">
                  <c:v>9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72C-425B-AE91-551B1AA34F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330752"/>
        <c:axId val="60332288"/>
      </c:barChart>
      <c:catAx>
        <c:axId val="60330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2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322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075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5A4-4935-AA8E-41DA833A5DF4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5A4-4935-AA8E-41DA833A5DF4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5A4-4935-AA8E-41DA833A5DF4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5A4-4935-AA8E-41DA833A5DF4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5A4-4935-AA8E-41DA833A5DF4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E5A4-4935-AA8E-41DA833A5DF4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E5A4-4935-AA8E-41DA833A5DF4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5A4-4935-AA8E-41DA833A5DF4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E5A4-4935-AA8E-41DA833A5DF4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E5A4-4935-AA8E-41DA833A5DF4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E5A4-4935-AA8E-41DA833A5DF4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5A4-4935-AA8E-41DA833A5DF4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E5A4-4935-AA8E-41DA833A5DF4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E5A4-4935-AA8E-41DA833A5DF4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E5A4-4935-AA8E-41DA833A5DF4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E5A4-4935-AA8E-41DA833A5DF4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E5A4-4935-AA8E-41DA833A5DF4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E5A4-4935-AA8E-41DA833A5DF4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5A4-4935-AA8E-41DA833A5DF4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E5A4-4935-AA8E-41DA833A5DF4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E5A4-4935-AA8E-41DA833A5DF4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E5A4-4935-AA8E-41DA833A5DF4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E5A4-4935-AA8E-41DA833A5DF4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E5A4-4935-AA8E-41DA833A5DF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1'!$W$4:$W$27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9</c:v>
                </c:pt>
                <c:pt idx="7">
                  <c:v>22</c:v>
                </c:pt>
                <c:pt idx="8">
                  <c:v>41</c:v>
                </c:pt>
                <c:pt idx="9">
                  <c:v>48</c:v>
                </c:pt>
                <c:pt idx="10">
                  <c:v>61</c:v>
                </c:pt>
                <c:pt idx="11">
                  <c:v>52</c:v>
                </c:pt>
                <c:pt idx="12">
                  <c:v>37</c:v>
                </c:pt>
                <c:pt idx="13">
                  <c:v>27</c:v>
                </c:pt>
                <c:pt idx="14">
                  <c:v>46</c:v>
                </c:pt>
                <c:pt idx="15">
                  <c:v>39</c:v>
                </c:pt>
                <c:pt idx="16">
                  <c:v>38</c:v>
                </c:pt>
                <c:pt idx="17">
                  <c:v>40</c:v>
                </c:pt>
                <c:pt idx="18">
                  <c:v>65</c:v>
                </c:pt>
                <c:pt idx="19">
                  <c:v>39</c:v>
                </c:pt>
                <c:pt idx="20">
                  <c:v>14</c:v>
                </c:pt>
                <c:pt idx="21">
                  <c:v>17</c:v>
                </c:pt>
                <c:pt idx="22">
                  <c:v>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5A4-4935-AA8E-41DA833A5D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574720"/>
        <c:axId val="60580608"/>
      </c:barChart>
      <c:catAx>
        <c:axId val="60574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80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806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747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1'!$C$4:$C$27</c:f>
              <c:numCache>
                <c:formatCode>General_)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11</c:v>
                </c:pt>
                <c:pt idx="5">
                  <c:v>20</c:v>
                </c:pt>
                <c:pt idx="6">
                  <c:v>29</c:v>
                </c:pt>
                <c:pt idx="7">
                  <c:v>61</c:v>
                </c:pt>
                <c:pt idx="8">
                  <c:v>70</c:v>
                </c:pt>
                <c:pt idx="9">
                  <c:v>38</c:v>
                </c:pt>
                <c:pt idx="10">
                  <c:v>53</c:v>
                </c:pt>
                <c:pt idx="11">
                  <c:v>57</c:v>
                </c:pt>
                <c:pt idx="12">
                  <c:v>60</c:v>
                </c:pt>
                <c:pt idx="13">
                  <c:v>86</c:v>
                </c:pt>
                <c:pt idx="14">
                  <c:v>51</c:v>
                </c:pt>
                <c:pt idx="15">
                  <c:v>59</c:v>
                </c:pt>
                <c:pt idx="16">
                  <c:v>89</c:v>
                </c:pt>
                <c:pt idx="17">
                  <c:v>101</c:v>
                </c:pt>
                <c:pt idx="18">
                  <c:v>79</c:v>
                </c:pt>
                <c:pt idx="19">
                  <c:v>50</c:v>
                </c:pt>
                <c:pt idx="20">
                  <c:v>28</c:v>
                </c:pt>
                <c:pt idx="21">
                  <c:v>26</c:v>
                </c:pt>
                <c:pt idx="22">
                  <c:v>13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F-43AA-846F-CD5EF1C7C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1488"/>
        <c:axId val="60601472"/>
      </c:areaChart>
      <c:catAx>
        <c:axId val="60591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0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01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914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1'!$D$4:$D$27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27</c:v>
                </c:pt>
                <c:pt idx="6">
                  <c:v>32</c:v>
                </c:pt>
                <c:pt idx="7">
                  <c:v>68</c:v>
                </c:pt>
                <c:pt idx="8">
                  <c:v>64</c:v>
                </c:pt>
                <c:pt idx="9">
                  <c:v>38</c:v>
                </c:pt>
                <c:pt idx="10">
                  <c:v>45</c:v>
                </c:pt>
                <c:pt idx="11">
                  <c:v>64</c:v>
                </c:pt>
                <c:pt idx="12">
                  <c:v>75</c:v>
                </c:pt>
                <c:pt idx="13">
                  <c:v>68</c:v>
                </c:pt>
                <c:pt idx="14">
                  <c:v>63</c:v>
                </c:pt>
                <c:pt idx="15">
                  <c:v>61</c:v>
                </c:pt>
                <c:pt idx="16">
                  <c:v>99</c:v>
                </c:pt>
                <c:pt idx="17">
                  <c:v>81</c:v>
                </c:pt>
                <c:pt idx="18">
                  <c:v>80</c:v>
                </c:pt>
                <c:pt idx="19">
                  <c:v>55</c:v>
                </c:pt>
                <c:pt idx="20">
                  <c:v>30</c:v>
                </c:pt>
                <c:pt idx="21">
                  <c:v>27</c:v>
                </c:pt>
                <c:pt idx="22">
                  <c:v>9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CB-41CC-AD5D-67B0568FC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28992"/>
        <c:axId val="60630528"/>
      </c:areaChart>
      <c:catAx>
        <c:axId val="60628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30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30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289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371-409D-9FD7-42C70B96E432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71-409D-9FD7-42C70B96E432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6371-409D-9FD7-42C70B96E432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6371-409D-9FD7-42C70B96E43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'DebitVL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'DebitVL sens 1'!$J$35:$K$35</c:f>
              <c:numCache>
                <c:formatCode>0%</c:formatCode>
                <c:ptCount val="2"/>
                <c:pt idx="0">
                  <c:v>0.7732053884480532</c:v>
                </c:pt>
                <c:pt idx="1">
                  <c:v>0.22679461155194686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71-409D-9FD7-42C70B96E43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1'!$E$4:$E$27</c:f>
              <c:numCache>
                <c:formatCode>General_)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8</c:v>
                </c:pt>
                <c:pt idx="3">
                  <c:v>6</c:v>
                </c:pt>
                <c:pt idx="4">
                  <c:v>10</c:v>
                </c:pt>
                <c:pt idx="5">
                  <c:v>17</c:v>
                </c:pt>
                <c:pt idx="6">
                  <c:v>16</c:v>
                </c:pt>
                <c:pt idx="7">
                  <c:v>21</c:v>
                </c:pt>
                <c:pt idx="8">
                  <c:v>35</c:v>
                </c:pt>
                <c:pt idx="9">
                  <c:v>53</c:v>
                </c:pt>
                <c:pt idx="10">
                  <c:v>56</c:v>
                </c:pt>
                <c:pt idx="11">
                  <c:v>63</c:v>
                </c:pt>
                <c:pt idx="12">
                  <c:v>57</c:v>
                </c:pt>
                <c:pt idx="13">
                  <c:v>49</c:v>
                </c:pt>
                <c:pt idx="14">
                  <c:v>50</c:v>
                </c:pt>
                <c:pt idx="15">
                  <c:v>47</c:v>
                </c:pt>
                <c:pt idx="16">
                  <c:v>54</c:v>
                </c:pt>
                <c:pt idx="17">
                  <c:v>46</c:v>
                </c:pt>
                <c:pt idx="18">
                  <c:v>40</c:v>
                </c:pt>
                <c:pt idx="19">
                  <c:v>36</c:v>
                </c:pt>
                <c:pt idx="20">
                  <c:v>17</c:v>
                </c:pt>
                <c:pt idx="21">
                  <c:v>15</c:v>
                </c:pt>
                <c:pt idx="22">
                  <c:v>7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5-4717-BBD9-6058329BA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70336"/>
        <c:axId val="60671872"/>
      </c:areaChart>
      <c:catAx>
        <c:axId val="60670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71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71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703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1'!$F$4:$F$27</c:f>
              <c:numCache>
                <c:formatCode>General_)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9</c:v>
                </c:pt>
                <c:pt idx="7">
                  <c:v>22</c:v>
                </c:pt>
                <c:pt idx="8">
                  <c:v>41</c:v>
                </c:pt>
                <c:pt idx="9">
                  <c:v>48</c:v>
                </c:pt>
                <c:pt idx="10">
                  <c:v>61</c:v>
                </c:pt>
                <c:pt idx="11">
                  <c:v>52</c:v>
                </c:pt>
                <c:pt idx="12">
                  <c:v>37</c:v>
                </c:pt>
                <c:pt idx="13">
                  <c:v>27</c:v>
                </c:pt>
                <c:pt idx="14">
                  <c:v>46</c:v>
                </c:pt>
                <c:pt idx="15">
                  <c:v>39</c:v>
                </c:pt>
                <c:pt idx="16">
                  <c:v>38</c:v>
                </c:pt>
                <c:pt idx="17">
                  <c:v>40</c:v>
                </c:pt>
                <c:pt idx="18">
                  <c:v>65</c:v>
                </c:pt>
                <c:pt idx="19">
                  <c:v>39</c:v>
                </c:pt>
                <c:pt idx="20">
                  <c:v>14</c:v>
                </c:pt>
                <c:pt idx="21">
                  <c:v>17</c:v>
                </c:pt>
                <c:pt idx="22">
                  <c:v>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0-47AE-A823-FB3D352E9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60832"/>
        <c:axId val="60762368"/>
      </c:areaChart>
      <c:catAx>
        <c:axId val="60760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23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623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083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1'!$G$4:$G$27</c:f>
              <c:numCache>
                <c:formatCode>General_)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12</c:v>
                </c:pt>
                <c:pt idx="6">
                  <c:v>36</c:v>
                </c:pt>
                <c:pt idx="7">
                  <c:v>54</c:v>
                </c:pt>
                <c:pt idx="8">
                  <c:v>61</c:v>
                </c:pt>
                <c:pt idx="9">
                  <c:v>44</c:v>
                </c:pt>
                <c:pt idx="10">
                  <c:v>39</c:v>
                </c:pt>
                <c:pt idx="11">
                  <c:v>65</c:v>
                </c:pt>
                <c:pt idx="12">
                  <c:v>54</c:v>
                </c:pt>
                <c:pt idx="13">
                  <c:v>61</c:v>
                </c:pt>
                <c:pt idx="14">
                  <c:v>57</c:v>
                </c:pt>
                <c:pt idx="15">
                  <c:v>61</c:v>
                </c:pt>
                <c:pt idx="16">
                  <c:v>92</c:v>
                </c:pt>
                <c:pt idx="17">
                  <c:v>93</c:v>
                </c:pt>
                <c:pt idx="18">
                  <c:v>70</c:v>
                </c:pt>
                <c:pt idx="19">
                  <c:v>43</c:v>
                </c:pt>
                <c:pt idx="20">
                  <c:v>17</c:v>
                </c:pt>
                <c:pt idx="21">
                  <c:v>28</c:v>
                </c:pt>
                <c:pt idx="22">
                  <c:v>8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17-4DA8-A2B8-785D31132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93984"/>
        <c:axId val="60795520"/>
      </c:areaChart>
      <c:catAx>
        <c:axId val="60793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5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95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39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  <c:pt idx="5">
                  <c:v>30</c:v>
                </c:pt>
                <c:pt idx="6">
                  <c:v>30</c:v>
                </c:pt>
                <c:pt idx="7">
                  <c:v>57</c:v>
                </c:pt>
                <c:pt idx="8">
                  <c:v>63</c:v>
                </c:pt>
                <c:pt idx="9">
                  <c:v>56</c:v>
                </c:pt>
                <c:pt idx="10">
                  <c:v>39</c:v>
                </c:pt>
                <c:pt idx="11">
                  <c:v>72</c:v>
                </c:pt>
                <c:pt idx="12">
                  <c:v>62</c:v>
                </c:pt>
                <c:pt idx="13">
                  <c:v>83</c:v>
                </c:pt>
                <c:pt idx="14">
                  <c:v>35</c:v>
                </c:pt>
                <c:pt idx="15">
                  <c:v>57</c:v>
                </c:pt>
                <c:pt idx="16">
                  <c:v>81</c:v>
                </c:pt>
                <c:pt idx="17">
                  <c:v>127</c:v>
                </c:pt>
                <c:pt idx="18">
                  <c:v>81</c:v>
                </c:pt>
                <c:pt idx="19">
                  <c:v>47</c:v>
                </c:pt>
                <c:pt idx="20">
                  <c:v>23</c:v>
                </c:pt>
                <c:pt idx="21">
                  <c:v>18</c:v>
                </c:pt>
                <c:pt idx="22">
                  <c:v>12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C-49FF-AD8E-CCFB68E11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14848"/>
        <c:axId val="60816384"/>
      </c:areaChart>
      <c:catAx>
        <c:axId val="60814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6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816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48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</c:v>
                </c:pt>
                <c:pt idx="5">
                  <c:v>22</c:v>
                </c:pt>
                <c:pt idx="6">
                  <c:v>28</c:v>
                </c:pt>
                <c:pt idx="7">
                  <c:v>56</c:v>
                </c:pt>
                <c:pt idx="8">
                  <c:v>59</c:v>
                </c:pt>
                <c:pt idx="9">
                  <c:v>48</c:v>
                </c:pt>
                <c:pt idx="10">
                  <c:v>46</c:v>
                </c:pt>
                <c:pt idx="11">
                  <c:v>71</c:v>
                </c:pt>
                <c:pt idx="12">
                  <c:v>54</c:v>
                </c:pt>
                <c:pt idx="13">
                  <c:v>66</c:v>
                </c:pt>
                <c:pt idx="14">
                  <c:v>54</c:v>
                </c:pt>
                <c:pt idx="15">
                  <c:v>49</c:v>
                </c:pt>
                <c:pt idx="16">
                  <c:v>88</c:v>
                </c:pt>
                <c:pt idx="17">
                  <c:v>92</c:v>
                </c:pt>
                <c:pt idx="18">
                  <c:v>71</c:v>
                </c:pt>
                <c:pt idx="19">
                  <c:v>54</c:v>
                </c:pt>
                <c:pt idx="20">
                  <c:v>19</c:v>
                </c:pt>
                <c:pt idx="21">
                  <c:v>28</c:v>
                </c:pt>
                <c:pt idx="22">
                  <c:v>15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6-4E73-9837-238B4C7A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25120"/>
        <c:axId val="60726656"/>
      </c:areaChart>
      <c:catAx>
        <c:axId val="607251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6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26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512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698-4811-ABB7-1A0949260C0B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698-4811-ABB7-1A0949260C0B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698-4811-ABB7-1A0949260C0B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698-4811-ABB7-1A0949260C0B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698-4811-ABB7-1A0949260C0B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698-4811-ABB7-1A0949260C0B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698-4811-ABB7-1A0949260C0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992</c:v>
                </c:pt>
                <c:pt idx="1">
                  <c:v>1009</c:v>
                </c:pt>
                <c:pt idx="2">
                  <c:v>711</c:v>
                </c:pt>
                <c:pt idx="3">
                  <c:v>622</c:v>
                </c:pt>
                <c:pt idx="4">
                  <c:v>912</c:v>
                </c:pt>
                <c:pt idx="5">
                  <c:v>985</c:v>
                </c:pt>
                <c:pt idx="6">
                  <c:v>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98-4811-ABB7-1A0949260C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912768"/>
        <c:axId val="60914304"/>
      </c:barChart>
      <c:catAx>
        <c:axId val="6091276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4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91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27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916</c:v>
                </c:pt>
                <c:pt idx="1">
                  <c:v>947</c:v>
                </c:pt>
                <c:pt idx="2">
                  <c:v>672</c:v>
                </c:pt>
                <c:pt idx="3">
                  <c:v>609</c:v>
                </c:pt>
                <c:pt idx="4">
                  <c:v>857</c:v>
                </c:pt>
                <c:pt idx="5">
                  <c:v>920</c:v>
                </c:pt>
                <c:pt idx="6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4-47F1-AE11-0F16AB799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097088"/>
        <c:axId val="61098624"/>
        <c:axId val="0"/>
      </c:bar3DChart>
      <c:catAx>
        <c:axId val="610970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9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9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97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E83-4EF1-8AC1-A2FAE1FA3DD1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E83-4EF1-8AC1-A2FAE1FA3DD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3E83-4EF1-8AC1-A2FAE1FA3DD1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E83-4EF1-8AC1-A2FAE1FA3DD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'DebitTV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'DebitTV sens 1'!$J$35:$K$35</c:f>
              <c:numCache>
                <c:formatCode>0%</c:formatCode>
                <c:ptCount val="2"/>
                <c:pt idx="0">
                  <c:v>0.77887105126877265</c:v>
                </c:pt>
                <c:pt idx="1">
                  <c:v>0.22112894873122735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83-4EF1-8AC1-A2FAE1FA3DD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6A8-40FE-ABCB-3194B98E5B23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6A8-40FE-ABCB-3194B98E5B23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6A8-40FE-ABCB-3194B98E5B23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6A8-40FE-ABCB-3194B98E5B23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6A8-40FE-ABCB-3194B98E5B23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6A8-40FE-ABCB-3194B98E5B23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6A8-40FE-ABCB-3194B98E5B23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6A8-40FE-ABCB-3194B98E5B23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D6A8-40FE-ABCB-3194B98E5B23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6A8-40FE-ABCB-3194B98E5B23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6A8-40FE-ABCB-3194B98E5B23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6A8-40FE-ABCB-3194B98E5B23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D6A8-40FE-ABCB-3194B98E5B23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D6A8-40FE-ABCB-3194B98E5B23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D6A8-40FE-ABCB-3194B98E5B23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D6A8-40FE-ABCB-3194B98E5B23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D6A8-40FE-ABCB-3194B98E5B23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D6A8-40FE-ABCB-3194B98E5B23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6A8-40FE-ABCB-3194B98E5B23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D6A8-40FE-ABCB-3194B98E5B23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D6A8-40FE-ABCB-3194B98E5B23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D6A8-40FE-ABCB-3194B98E5B23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D6A8-40FE-ABCB-3194B98E5B23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D6A8-40FE-ABCB-3194B98E5B2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25</c:v>
                </c:pt>
                <c:pt idx="6">
                  <c:v>30</c:v>
                </c:pt>
                <c:pt idx="7">
                  <c:v>61</c:v>
                </c:pt>
                <c:pt idx="8">
                  <c:v>60</c:v>
                </c:pt>
                <c:pt idx="9">
                  <c:v>34</c:v>
                </c:pt>
                <c:pt idx="10">
                  <c:v>42</c:v>
                </c:pt>
                <c:pt idx="11">
                  <c:v>58</c:v>
                </c:pt>
                <c:pt idx="12">
                  <c:v>69</c:v>
                </c:pt>
                <c:pt idx="13">
                  <c:v>65</c:v>
                </c:pt>
                <c:pt idx="14">
                  <c:v>56</c:v>
                </c:pt>
                <c:pt idx="15">
                  <c:v>58</c:v>
                </c:pt>
                <c:pt idx="16">
                  <c:v>93</c:v>
                </c:pt>
                <c:pt idx="17">
                  <c:v>78</c:v>
                </c:pt>
                <c:pt idx="18">
                  <c:v>78</c:v>
                </c:pt>
                <c:pt idx="19">
                  <c:v>54</c:v>
                </c:pt>
                <c:pt idx="20">
                  <c:v>30</c:v>
                </c:pt>
                <c:pt idx="21">
                  <c:v>25</c:v>
                </c:pt>
                <c:pt idx="22">
                  <c:v>9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6A8-40FE-ABCB-3194B98E5B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067648"/>
        <c:axId val="61069184"/>
      </c:barChart>
      <c:catAx>
        <c:axId val="61067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9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691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76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E4E-4FDA-83D7-F4A7B519B64B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E4E-4FDA-83D7-F4A7B519B64B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E4E-4FDA-83D7-F4A7B519B64B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E4E-4FDA-83D7-F4A7B519B64B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E4E-4FDA-83D7-F4A7B519B64B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E4E-4FDA-83D7-F4A7B519B64B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E4E-4FDA-83D7-F4A7B519B64B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4E4E-4FDA-83D7-F4A7B519B64B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4E4E-4FDA-83D7-F4A7B519B64B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E4E-4FDA-83D7-F4A7B519B64B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E4E-4FDA-83D7-F4A7B519B64B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E4E-4FDA-83D7-F4A7B519B64B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4E4E-4FDA-83D7-F4A7B519B64B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4E4E-4FDA-83D7-F4A7B519B64B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4E4E-4FDA-83D7-F4A7B519B64B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4E4E-4FDA-83D7-F4A7B519B64B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4E4E-4FDA-83D7-F4A7B519B64B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4E4E-4FDA-83D7-F4A7B519B64B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E4E-4FDA-83D7-F4A7B519B64B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4E4E-4FDA-83D7-F4A7B519B64B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4E4E-4FDA-83D7-F4A7B519B64B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4E4E-4FDA-83D7-F4A7B519B64B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4E4E-4FDA-83D7-F4A7B519B64B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4E4E-4FDA-83D7-F4A7B519B64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1'!$W$4:$W$27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9</c:v>
                </c:pt>
                <c:pt idx="7">
                  <c:v>22</c:v>
                </c:pt>
                <c:pt idx="8">
                  <c:v>39</c:v>
                </c:pt>
                <c:pt idx="9">
                  <c:v>47</c:v>
                </c:pt>
                <c:pt idx="10">
                  <c:v>59</c:v>
                </c:pt>
                <c:pt idx="11">
                  <c:v>52</c:v>
                </c:pt>
                <c:pt idx="12">
                  <c:v>37</c:v>
                </c:pt>
                <c:pt idx="13">
                  <c:v>27</c:v>
                </c:pt>
                <c:pt idx="14">
                  <c:v>46</c:v>
                </c:pt>
                <c:pt idx="15">
                  <c:v>38</c:v>
                </c:pt>
                <c:pt idx="16">
                  <c:v>38</c:v>
                </c:pt>
                <c:pt idx="17">
                  <c:v>40</c:v>
                </c:pt>
                <c:pt idx="18">
                  <c:v>62</c:v>
                </c:pt>
                <c:pt idx="19">
                  <c:v>36</c:v>
                </c:pt>
                <c:pt idx="20">
                  <c:v>14</c:v>
                </c:pt>
                <c:pt idx="21">
                  <c:v>16</c:v>
                </c:pt>
                <c:pt idx="22">
                  <c:v>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E4E-4FDA-83D7-F4A7B519B6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287040"/>
        <c:axId val="61305216"/>
      </c:barChart>
      <c:catAx>
        <c:axId val="612870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0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30521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2870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2A6-45E5-A2D9-F4BABE02536F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2A6-45E5-A2D9-F4BABE02536F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2A6-45E5-A2D9-F4BABE02536F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2A6-45E5-A2D9-F4BABE02536F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2A6-45E5-A2D9-F4BABE02536F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2A6-45E5-A2D9-F4BABE02536F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2A6-45E5-A2D9-F4BABE02536F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2A6-45E5-A2D9-F4BABE02536F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C2A6-45E5-A2D9-F4BABE02536F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2A6-45E5-A2D9-F4BABE02536F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2A6-45E5-A2D9-F4BABE02536F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2A6-45E5-A2D9-F4BABE02536F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2A6-45E5-A2D9-F4BABE02536F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2A6-45E5-A2D9-F4BABE02536F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C2A6-45E5-A2D9-F4BABE02536F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2A6-45E5-A2D9-F4BABE02536F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C2A6-45E5-A2D9-F4BABE02536F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C2A6-45E5-A2D9-F4BABE02536F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2A6-45E5-A2D9-F4BABE02536F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C2A6-45E5-A2D9-F4BABE02536F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C2A6-45E5-A2D9-F4BABE02536F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C2A6-45E5-A2D9-F4BABE02536F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C2A6-45E5-A2D9-F4BABE02536F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C2A6-45E5-A2D9-F4BABE02536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23</c:v>
                </c:pt>
                <c:pt idx="6">
                  <c:v>28</c:v>
                </c:pt>
                <c:pt idx="7">
                  <c:v>54</c:v>
                </c:pt>
                <c:pt idx="8">
                  <c:v>56</c:v>
                </c:pt>
                <c:pt idx="9">
                  <c:v>30</c:v>
                </c:pt>
                <c:pt idx="10">
                  <c:v>39</c:v>
                </c:pt>
                <c:pt idx="11">
                  <c:v>52</c:v>
                </c:pt>
                <c:pt idx="12">
                  <c:v>63</c:v>
                </c:pt>
                <c:pt idx="13">
                  <c:v>62</c:v>
                </c:pt>
                <c:pt idx="14">
                  <c:v>49</c:v>
                </c:pt>
                <c:pt idx="15">
                  <c:v>55</c:v>
                </c:pt>
                <c:pt idx="16">
                  <c:v>87</c:v>
                </c:pt>
                <c:pt idx="17">
                  <c:v>75</c:v>
                </c:pt>
                <c:pt idx="18">
                  <c:v>76</c:v>
                </c:pt>
                <c:pt idx="19">
                  <c:v>53</c:v>
                </c:pt>
                <c:pt idx="20">
                  <c:v>30</c:v>
                </c:pt>
                <c:pt idx="21">
                  <c:v>23</c:v>
                </c:pt>
                <c:pt idx="22">
                  <c:v>9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2A6-45E5-A2D9-F4BABE0253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320000"/>
        <c:axId val="56321536"/>
      </c:barChart>
      <c:catAx>
        <c:axId val="56320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21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32153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200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1'!$C$4:$C$27</c:f>
              <c:numCache>
                <c:formatCode>General_)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11</c:v>
                </c:pt>
                <c:pt idx="5">
                  <c:v>20</c:v>
                </c:pt>
                <c:pt idx="6">
                  <c:v>27</c:v>
                </c:pt>
                <c:pt idx="7">
                  <c:v>52</c:v>
                </c:pt>
                <c:pt idx="8">
                  <c:v>66</c:v>
                </c:pt>
                <c:pt idx="9">
                  <c:v>36</c:v>
                </c:pt>
                <c:pt idx="10">
                  <c:v>46</c:v>
                </c:pt>
                <c:pt idx="11">
                  <c:v>53</c:v>
                </c:pt>
                <c:pt idx="12">
                  <c:v>55</c:v>
                </c:pt>
                <c:pt idx="13">
                  <c:v>76</c:v>
                </c:pt>
                <c:pt idx="14">
                  <c:v>48</c:v>
                </c:pt>
                <c:pt idx="15">
                  <c:v>53</c:v>
                </c:pt>
                <c:pt idx="16">
                  <c:v>82</c:v>
                </c:pt>
                <c:pt idx="17">
                  <c:v>94</c:v>
                </c:pt>
                <c:pt idx="18">
                  <c:v>76</c:v>
                </c:pt>
                <c:pt idx="19">
                  <c:v>46</c:v>
                </c:pt>
                <c:pt idx="20">
                  <c:v>27</c:v>
                </c:pt>
                <c:pt idx="21">
                  <c:v>26</c:v>
                </c:pt>
                <c:pt idx="22">
                  <c:v>12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1-4B82-B784-F74A75C89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16096"/>
        <c:axId val="61330176"/>
      </c:areaChart>
      <c:catAx>
        <c:axId val="61316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301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3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1609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1'!$D$4:$D$27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25</c:v>
                </c:pt>
                <c:pt idx="6">
                  <c:v>30</c:v>
                </c:pt>
                <c:pt idx="7">
                  <c:v>61</c:v>
                </c:pt>
                <c:pt idx="8">
                  <c:v>60</c:v>
                </c:pt>
                <c:pt idx="9">
                  <c:v>34</c:v>
                </c:pt>
                <c:pt idx="10">
                  <c:v>42</c:v>
                </c:pt>
                <c:pt idx="11">
                  <c:v>58</c:v>
                </c:pt>
                <c:pt idx="12">
                  <c:v>69</c:v>
                </c:pt>
                <c:pt idx="13">
                  <c:v>65</c:v>
                </c:pt>
                <c:pt idx="14">
                  <c:v>56</c:v>
                </c:pt>
                <c:pt idx="15">
                  <c:v>58</c:v>
                </c:pt>
                <c:pt idx="16">
                  <c:v>93</c:v>
                </c:pt>
                <c:pt idx="17">
                  <c:v>78</c:v>
                </c:pt>
                <c:pt idx="18">
                  <c:v>78</c:v>
                </c:pt>
                <c:pt idx="19">
                  <c:v>54</c:v>
                </c:pt>
                <c:pt idx="20">
                  <c:v>30</c:v>
                </c:pt>
                <c:pt idx="21">
                  <c:v>25</c:v>
                </c:pt>
                <c:pt idx="22">
                  <c:v>9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C-4F4D-98D9-382757ACB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49248"/>
        <c:axId val="61367424"/>
      </c:areaChart>
      <c:catAx>
        <c:axId val="61349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67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6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492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1'!$E$4:$E$27</c:f>
              <c:numCache>
                <c:formatCode>General_)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7</c:v>
                </c:pt>
                <c:pt idx="3">
                  <c:v>6</c:v>
                </c:pt>
                <c:pt idx="4">
                  <c:v>9</c:v>
                </c:pt>
                <c:pt idx="5">
                  <c:v>16</c:v>
                </c:pt>
                <c:pt idx="6">
                  <c:v>13</c:v>
                </c:pt>
                <c:pt idx="7">
                  <c:v>19</c:v>
                </c:pt>
                <c:pt idx="8">
                  <c:v>35</c:v>
                </c:pt>
                <c:pt idx="9">
                  <c:v>50</c:v>
                </c:pt>
                <c:pt idx="10">
                  <c:v>54</c:v>
                </c:pt>
                <c:pt idx="11">
                  <c:v>59</c:v>
                </c:pt>
                <c:pt idx="12">
                  <c:v>52</c:v>
                </c:pt>
                <c:pt idx="13">
                  <c:v>45</c:v>
                </c:pt>
                <c:pt idx="14">
                  <c:v>49</c:v>
                </c:pt>
                <c:pt idx="15">
                  <c:v>45</c:v>
                </c:pt>
                <c:pt idx="16">
                  <c:v>50</c:v>
                </c:pt>
                <c:pt idx="17">
                  <c:v>43</c:v>
                </c:pt>
                <c:pt idx="18">
                  <c:v>38</c:v>
                </c:pt>
                <c:pt idx="19">
                  <c:v>36</c:v>
                </c:pt>
                <c:pt idx="20">
                  <c:v>17</c:v>
                </c:pt>
                <c:pt idx="21">
                  <c:v>15</c:v>
                </c:pt>
                <c:pt idx="22">
                  <c:v>6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C-4B42-A5CF-D62E748CB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94944"/>
        <c:axId val="61396480"/>
      </c:areaChart>
      <c:catAx>
        <c:axId val="613949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6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96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494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1'!$F$4:$F$27</c:f>
              <c:numCache>
                <c:formatCode>General_)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9</c:v>
                </c:pt>
                <c:pt idx="7">
                  <c:v>22</c:v>
                </c:pt>
                <c:pt idx="8">
                  <c:v>39</c:v>
                </c:pt>
                <c:pt idx="9">
                  <c:v>47</c:v>
                </c:pt>
                <c:pt idx="10">
                  <c:v>59</c:v>
                </c:pt>
                <c:pt idx="11">
                  <c:v>52</c:v>
                </c:pt>
                <c:pt idx="12">
                  <c:v>37</c:v>
                </c:pt>
                <c:pt idx="13">
                  <c:v>27</c:v>
                </c:pt>
                <c:pt idx="14">
                  <c:v>46</c:v>
                </c:pt>
                <c:pt idx="15">
                  <c:v>38</c:v>
                </c:pt>
                <c:pt idx="16">
                  <c:v>38</c:v>
                </c:pt>
                <c:pt idx="17">
                  <c:v>40</c:v>
                </c:pt>
                <c:pt idx="18">
                  <c:v>62</c:v>
                </c:pt>
                <c:pt idx="19">
                  <c:v>36</c:v>
                </c:pt>
                <c:pt idx="20">
                  <c:v>14</c:v>
                </c:pt>
                <c:pt idx="21">
                  <c:v>16</c:v>
                </c:pt>
                <c:pt idx="22">
                  <c:v>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0-4C8D-A25D-8F59F7D85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42784"/>
        <c:axId val="61544320"/>
      </c:areaChart>
      <c:catAx>
        <c:axId val="6154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44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4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427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1'!$G$4:$G$27</c:f>
              <c:numCache>
                <c:formatCode>General_)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11</c:v>
                </c:pt>
                <c:pt idx="6">
                  <c:v>34</c:v>
                </c:pt>
                <c:pt idx="7">
                  <c:v>51</c:v>
                </c:pt>
                <c:pt idx="8">
                  <c:v>55</c:v>
                </c:pt>
                <c:pt idx="9">
                  <c:v>41</c:v>
                </c:pt>
                <c:pt idx="10">
                  <c:v>36</c:v>
                </c:pt>
                <c:pt idx="11">
                  <c:v>59</c:v>
                </c:pt>
                <c:pt idx="12">
                  <c:v>51</c:v>
                </c:pt>
                <c:pt idx="13">
                  <c:v>58</c:v>
                </c:pt>
                <c:pt idx="14">
                  <c:v>56</c:v>
                </c:pt>
                <c:pt idx="15">
                  <c:v>53</c:v>
                </c:pt>
                <c:pt idx="16">
                  <c:v>84</c:v>
                </c:pt>
                <c:pt idx="17">
                  <c:v>90</c:v>
                </c:pt>
                <c:pt idx="18">
                  <c:v>67</c:v>
                </c:pt>
                <c:pt idx="19">
                  <c:v>42</c:v>
                </c:pt>
                <c:pt idx="20">
                  <c:v>17</c:v>
                </c:pt>
                <c:pt idx="21">
                  <c:v>27</c:v>
                </c:pt>
                <c:pt idx="22">
                  <c:v>8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3-45A9-9EE7-C6AA9301B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84128"/>
        <c:axId val="61585664"/>
      </c:areaChart>
      <c:catAx>
        <c:axId val="615841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56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8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41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  <c:pt idx="5">
                  <c:v>28</c:v>
                </c:pt>
                <c:pt idx="6">
                  <c:v>29</c:v>
                </c:pt>
                <c:pt idx="7">
                  <c:v>55</c:v>
                </c:pt>
                <c:pt idx="8">
                  <c:v>58</c:v>
                </c:pt>
                <c:pt idx="9">
                  <c:v>52</c:v>
                </c:pt>
                <c:pt idx="10">
                  <c:v>36</c:v>
                </c:pt>
                <c:pt idx="11">
                  <c:v>60</c:v>
                </c:pt>
                <c:pt idx="12">
                  <c:v>61</c:v>
                </c:pt>
                <c:pt idx="13">
                  <c:v>80</c:v>
                </c:pt>
                <c:pt idx="14">
                  <c:v>31</c:v>
                </c:pt>
                <c:pt idx="15">
                  <c:v>51</c:v>
                </c:pt>
                <c:pt idx="16">
                  <c:v>75</c:v>
                </c:pt>
                <c:pt idx="17">
                  <c:v>122</c:v>
                </c:pt>
                <c:pt idx="18">
                  <c:v>75</c:v>
                </c:pt>
                <c:pt idx="19">
                  <c:v>46</c:v>
                </c:pt>
                <c:pt idx="20">
                  <c:v>21</c:v>
                </c:pt>
                <c:pt idx="21">
                  <c:v>18</c:v>
                </c:pt>
                <c:pt idx="22">
                  <c:v>11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9-463D-AD32-206E98011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25472"/>
        <c:axId val="61627008"/>
      </c:areaChart>
      <c:catAx>
        <c:axId val="61625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7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2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547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  <c:pt idx="5">
                  <c:v>22</c:v>
                </c:pt>
                <c:pt idx="6">
                  <c:v>26</c:v>
                </c:pt>
                <c:pt idx="7">
                  <c:v>53</c:v>
                </c:pt>
                <c:pt idx="8">
                  <c:v>52</c:v>
                </c:pt>
                <c:pt idx="9">
                  <c:v>41</c:v>
                </c:pt>
                <c:pt idx="10">
                  <c:v>41</c:v>
                </c:pt>
                <c:pt idx="11">
                  <c:v>65</c:v>
                </c:pt>
                <c:pt idx="12">
                  <c:v>51</c:v>
                </c:pt>
                <c:pt idx="13">
                  <c:v>64</c:v>
                </c:pt>
                <c:pt idx="14">
                  <c:v>51</c:v>
                </c:pt>
                <c:pt idx="15">
                  <c:v>43</c:v>
                </c:pt>
                <c:pt idx="16">
                  <c:v>83</c:v>
                </c:pt>
                <c:pt idx="17">
                  <c:v>87</c:v>
                </c:pt>
                <c:pt idx="18">
                  <c:v>69</c:v>
                </c:pt>
                <c:pt idx="19">
                  <c:v>50</c:v>
                </c:pt>
                <c:pt idx="20">
                  <c:v>19</c:v>
                </c:pt>
                <c:pt idx="21">
                  <c:v>27</c:v>
                </c:pt>
                <c:pt idx="22">
                  <c:v>14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B-4C5D-A786-E377BA229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50432"/>
        <c:axId val="61651968"/>
      </c:areaChart>
      <c:catAx>
        <c:axId val="61650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51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51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5043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663-4135-BF24-E94D2AB56C6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663-4135-BF24-E94D2AB56C6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663-4135-BF24-E94D2AB56C6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663-4135-BF24-E94D2AB56C6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663-4135-BF24-E94D2AB56C6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663-4135-BF24-E94D2AB56C6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663-4135-BF24-E94D2AB56C6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916</c:v>
                </c:pt>
                <c:pt idx="1">
                  <c:v>947</c:v>
                </c:pt>
                <c:pt idx="2">
                  <c:v>672</c:v>
                </c:pt>
                <c:pt idx="3">
                  <c:v>609</c:v>
                </c:pt>
                <c:pt idx="4">
                  <c:v>857</c:v>
                </c:pt>
                <c:pt idx="5">
                  <c:v>920</c:v>
                </c:pt>
                <c:pt idx="6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63-4135-BF24-E94D2AB56C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436672"/>
        <c:axId val="61438208"/>
      </c:barChart>
      <c:catAx>
        <c:axId val="6143667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438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66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F43-4F78-9D1B-131264697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821312"/>
        <c:axId val="61822848"/>
        <c:axId val="0"/>
      </c:bar3DChart>
      <c:catAx>
        <c:axId val="6182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2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82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13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587-47FF-BE72-1CE7528AC23D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587-47FF-BE72-1CE7528AC23D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587-47FF-BE72-1CE7528AC23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587-47FF-BE72-1CE7528AC23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0FF-4B9C-B97F-748AFA8D2F8A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0FF-4B9C-B97F-748AFA8D2F8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0FF-4B9C-B97F-748AFA8D2F8A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0FF-4B9C-B97F-748AFA8D2F8A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0FF-4B9C-B97F-748AFA8D2F8A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E0FF-4B9C-B97F-748AFA8D2F8A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E0FF-4B9C-B97F-748AFA8D2F8A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0FF-4B9C-B97F-748AFA8D2F8A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E0FF-4B9C-B97F-748AFA8D2F8A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E0FF-4B9C-B97F-748AFA8D2F8A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E0FF-4B9C-B97F-748AFA8D2F8A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0FF-4B9C-B97F-748AFA8D2F8A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E0FF-4B9C-B97F-748AFA8D2F8A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E0FF-4B9C-B97F-748AFA8D2F8A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E0FF-4B9C-B97F-748AFA8D2F8A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E0FF-4B9C-B97F-748AFA8D2F8A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E0FF-4B9C-B97F-748AFA8D2F8A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E0FF-4B9C-B97F-748AFA8D2F8A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0FF-4B9C-B97F-748AFA8D2F8A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E0FF-4B9C-B97F-748AFA8D2F8A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E0FF-4B9C-B97F-748AFA8D2F8A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E0FF-4B9C-B97F-748AFA8D2F8A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E0FF-4B9C-B97F-748AFA8D2F8A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E0FF-4B9C-B97F-748AFA8D2F8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1'!$W$4:$W$27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9</c:v>
                </c:pt>
                <c:pt idx="7">
                  <c:v>22</c:v>
                </c:pt>
                <c:pt idx="8">
                  <c:v>37</c:v>
                </c:pt>
                <c:pt idx="9">
                  <c:v>46</c:v>
                </c:pt>
                <c:pt idx="10">
                  <c:v>57</c:v>
                </c:pt>
                <c:pt idx="11">
                  <c:v>52</c:v>
                </c:pt>
                <c:pt idx="12">
                  <c:v>37</c:v>
                </c:pt>
                <c:pt idx="13">
                  <c:v>27</c:v>
                </c:pt>
                <c:pt idx="14">
                  <c:v>46</c:v>
                </c:pt>
                <c:pt idx="15">
                  <c:v>37</c:v>
                </c:pt>
                <c:pt idx="16">
                  <c:v>38</c:v>
                </c:pt>
                <c:pt idx="17">
                  <c:v>40</c:v>
                </c:pt>
                <c:pt idx="18">
                  <c:v>59</c:v>
                </c:pt>
                <c:pt idx="19">
                  <c:v>33</c:v>
                </c:pt>
                <c:pt idx="20">
                  <c:v>14</c:v>
                </c:pt>
                <c:pt idx="21">
                  <c:v>15</c:v>
                </c:pt>
                <c:pt idx="22">
                  <c:v>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0FF-4B9C-B97F-748AFA8D2F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829824"/>
        <c:axId val="56831360"/>
      </c:barChart>
      <c:catAx>
        <c:axId val="56829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31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3136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2982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068-471E-9EC3-BEB415376AD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68-471E-9EC3-BEB415376AD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068-471E-9EC3-BEB415376AD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068-471E-9EC3-BEB415376AD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068-471E-9EC3-BEB415376AD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068-471E-9EC3-BEB415376AD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068-471E-9EC3-BEB415376AD8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068-471E-9EC3-BEB415376AD8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068-471E-9EC3-BEB415376AD8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068-471E-9EC3-BEB415376AD8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068-471E-9EC3-BEB415376AD8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068-471E-9EC3-BEB415376AD8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068-471E-9EC3-BEB415376AD8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068-471E-9EC3-BEB415376AD8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5068-471E-9EC3-BEB415376AD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5068-471E-9EC3-BEB415376AD8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5068-471E-9EC3-BEB415376AD8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5068-471E-9EC3-BEB415376AD8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068-471E-9EC3-BEB415376AD8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5068-471E-9EC3-BEB415376AD8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5068-471E-9EC3-BEB415376AD8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5068-471E-9EC3-BEB415376AD8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5068-471E-9EC3-BEB415376AD8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068-471E-9EC3-BEB415376AD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1'!$V$4:$V$27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5068-471E-9EC3-BEB415376A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4177664"/>
        <c:axId val="64179200"/>
      </c:barChart>
      <c:catAx>
        <c:axId val="64177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1792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76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FCB-45A6-8343-53B41CEE3292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FCB-45A6-8343-53B41CEE3292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FCB-45A6-8343-53B41CEE3292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FCB-45A6-8343-53B41CEE3292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FCB-45A6-8343-53B41CEE3292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FCB-45A6-8343-53B41CEE3292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FCB-45A6-8343-53B41CEE3292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6FCB-45A6-8343-53B41CEE3292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6FCB-45A6-8343-53B41CEE3292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FCB-45A6-8343-53B41CEE3292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FCB-45A6-8343-53B41CEE3292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FCB-45A6-8343-53B41CEE3292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6FCB-45A6-8343-53B41CEE3292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6FCB-45A6-8343-53B41CEE3292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6FCB-45A6-8343-53B41CEE3292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6FCB-45A6-8343-53B41CEE3292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6FCB-45A6-8343-53B41CEE3292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6FCB-45A6-8343-53B41CEE3292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FCB-45A6-8343-53B41CEE3292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6FCB-45A6-8343-53B41CEE3292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6FCB-45A6-8343-53B41CEE3292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6FCB-45A6-8343-53B41CEE3292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6FCB-45A6-8343-53B41CEE3292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6FCB-45A6-8343-53B41CEE329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1'!$W$4:$W$27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6FCB-45A6-8343-53B41CEE32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507840"/>
        <c:axId val="57509376"/>
      </c:barChart>
      <c:catAx>
        <c:axId val="57507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09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093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078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944817437345316E-2"/>
          <c:y val="4.0372732028720708E-2"/>
          <c:w val="0.94478598362159683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1'!$C$29:$N$29</c:f>
              <c:numCache>
                <c:formatCode>General</c:formatCode>
                <c:ptCount val="12"/>
                <c:pt idx="0">
                  <c:v>2</c:v>
                </c:pt>
                <c:pt idx="1">
                  <c:v>25</c:v>
                </c:pt>
                <c:pt idx="2">
                  <c:v>174</c:v>
                </c:pt>
                <c:pt idx="3">
                  <c:v>463</c:v>
                </c:pt>
                <c:pt idx="4">
                  <c:v>206</c:v>
                </c:pt>
                <c:pt idx="5">
                  <c:v>34</c:v>
                </c:pt>
                <c:pt idx="6">
                  <c:v>10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B8-4177-A73F-4EBA18C9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60832"/>
        <c:axId val="64362368"/>
        <c:axId val="0"/>
      </c:bar3DChart>
      <c:catAx>
        <c:axId val="6436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6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6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6083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10817208527168E-2"/>
          <c:y val="4.4025292432231591E-2"/>
          <c:w val="0.93394917367087582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1'!$C$87:$N$87</c:f>
              <c:numCache>
                <c:formatCode>General</c:formatCode>
                <c:ptCount val="12"/>
                <c:pt idx="0">
                  <c:v>2</c:v>
                </c:pt>
                <c:pt idx="1">
                  <c:v>31</c:v>
                </c:pt>
                <c:pt idx="2">
                  <c:v>172</c:v>
                </c:pt>
                <c:pt idx="3">
                  <c:v>481</c:v>
                </c:pt>
                <c:pt idx="4">
                  <c:v>216</c:v>
                </c:pt>
                <c:pt idx="5">
                  <c:v>37</c:v>
                </c:pt>
                <c:pt idx="6">
                  <c:v>6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9-4AD1-9080-F20D3D1F2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79520"/>
        <c:axId val="64291200"/>
        <c:axId val="0"/>
      </c:bar3DChart>
      <c:catAx>
        <c:axId val="6437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29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29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795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1'!$C$142:$N$142</c:f>
              <c:numCache>
                <c:formatCode>General</c:formatCode>
                <c:ptCount val="12"/>
                <c:pt idx="0">
                  <c:v>4</c:v>
                </c:pt>
                <c:pt idx="1">
                  <c:v>14</c:v>
                </c:pt>
                <c:pt idx="2">
                  <c:v>126</c:v>
                </c:pt>
                <c:pt idx="3">
                  <c:v>348</c:v>
                </c:pt>
                <c:pt idx="4">
                  <c:v>148</c:v>
                </c:pt>
                <c:pt idx="5">
                  <c:v>27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C-4B76-B9C8-0AD3E5238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06560"/>
        <c:axId val="64316544"/>
        <c:axId val="0"/>
      </c:bar3DChart>
      <c:catAx>
        <c:axId val="6430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16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16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0656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3343653250774002E-2"/>
          <c:w val="0.93587856026252403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10</c:v>
                </c:pt>
                <c:pt idx="2">
                  <c:v>131</c:v>
                </c:pt>
                <c:pt idx="3">
                  <c:v>318</c:v>
                </c:pt>
                <c:pt idx="4">
                  <c:v>126</c:v>
                </c:pt>
                <c:pt idx="5">
                  <c:v>18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5-47D6-A466-7C62ECAFC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48544"/>
        <c:axId val="64350080"/>
        <c:axId val="0"/>
      </c:bar3DChart>
      <c:catAx>
        <c:axId val="643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50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5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485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153430515354294E-2"/>
          <c:y val="4.2553191489361708E-2"/>
          <c:w val="0.9018411661842515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1'!$C$257:$N$257</c:f>
              <c:numCache>
                <c:formatCode>General</c:formatCode>
                <c:ptCount val="12"/>
                <c:pt idx="0">
                  <c:v>5</c:v>
                </c:pt>
                <c:pt idx="1">
                  <c:v>28</c:v>
                </c:pt>
                <c:pt idx="2">
                  <c:v>172</c:v>
                </c:pt>
                <c:pt idx="3">
                  <c:v>410</c:v>
                </c:pt>
                <c:pt idx="4">
                  <c:v>204</c:v>
                </c:pt>
                <c:pt idx="5">
                  <c:v>30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5-48E6-B590-ECABFA2AD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47616"/>
        <c:axId val="64449152"/>
        <c:axId val="0"/>
      </c:bar3DChart>
      <c:catAx>
        <c:axId val="644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4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7616"/>
        <c:crosses val="autoZero"/>
        <c:crossBetween val="between"/>
        <c:minorUnit val="5.843999999999999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9542029119475433E-2"/>
          <c:y val="2.4615421597688692E-2"/>
          <c:w val="0.92824496678566826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1'!$C$315:$N$315</c:f>
              <c:numCache>
                <c:formatCode>General</c:formatCode>
                <c:ptCount val="12"/>
                <c:pt idx="0">
                  <c:v>2</c:v>
                </c:pt>
                <c:pt idx="1">
                  <c:v>24</c:v>
                </c:pt>
                <c:pt idx="2">
                  <c:v>198</c:v>
                </c:pt>
                <c:pt idx="3">
                  <c:v>445</c:v>
                </c:pt>
                <c:pt idx="4">
                  <c:v>206</c:v>
                </c:pt>
                <c:pt idx="5">
                  <c:v>41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6C-49F1-B3C8-B61E4DC5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72960"/>
        <c:axId val="64474496"/>
        <c:axId val="0"/>
      </c:bar3DChart>
      <c:catAx>
        <c:axId val="6447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4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7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2960"/>
        <c:crosses val="autoZero"/>
        <c:crossBetween val="between"/>
        <c:minorUnit val="3.798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1'!$C$373:$N$373</c:f>
              <c:numCache>
                <c:formatCode>General</c:formatCode>
                <c:ptCount val="12"/>
                <c:pt idx="0">
                  <c:v>6</c:v>
                </c:pt>
                <c:pt idx="1">
                  <c:v>29</c:v>
                </c:pt>
                <c:pt idx="2">
                  <c:v>190</c:v>
                </c:pt>
                <c:pt idx="3">
                  <c:v>415</c:v>
                </c:pt>
                <c:pt idx="4">
                  <c:v>199</c:v>
                </c:pt>
                <c:pt idx="5">
                  <c:v>28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E-420D-8237-A1259B946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02400"/>
        <c:axId val="64508288"/>
        <c:axId val="0"/>
      </c:bar3DChart>
      <c:catAx>
        <c:axId val="6450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0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24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038284839203703E-2"/>
          <c:y val="4.4871935321311986E-2"/>
          <c:w val="0.9081163859111790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1'!$C$431:$N$431</c:f>
              <c:numCache>
                <c:formatCode>General</c:formatCode>
                <c:ptCount val="12"/>
                <c:pt idx="0">
                  <c:v>21</c:v>
                </c:pt>
                <c:pt idx="1">
                  <c:v>161</c:v>
                </c:pt>
                <c:pt idx="2">
                  <c:v>1163</c:v>
                </c:pt>
                <c:pt idx="3">
                  <c:v>2880</c:v>
                </c:pt>
                <c:pt idx="4">
                  <c:v>1305</c:v>
                </c:pt>
                <c:pt idx="5">
                  <c:v>215</c:v>
                </c:pt>
                <c:pt idx="6">
                  <c:v>33</c:v>
                </c:pt>
                <c:pt idx="7">
                  <c:v>6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6-42A6-B656-990FA53B7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56416"/>
        <c:axId val="64582784"/>
        <c:axId val="0"/>
      </c:bar3DChart>
      <c:catAx>
        <c:axId val="6455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82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8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56416"/>
        <c:crosses val="autoZero"/>
        <c:crossBetween val="between"/>
        <c:minorUnit val="9.6419999999999995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1'!$C$4:$C$27</c:f>
              <c:numCache>
                <c:formatCode>General_)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11</c:v>
                </c:pt>
                <c:pt idx="5">
                  <c:v>20</c:v>
                </c:pt>
                <c:pt idx="6">
                  <c:v>25</c:v>
                </c:pt>
                <c:pt idx="7">
                  <c:v>43</c:v>
                </c:pt>
                <c:pt idx="8">
                  <c:v>62</c:v>
                </c:pt>
                <c:pt idx="9">
                  <c:v>34</c:v>
                </c:pt>
                <c:pt idx="10">
                  <c:v>39</c:v>
                </c:pt>
                <c:pt idx="11">
                  <c:v>49</c:v>
                </c:pt>
                <c:pt idx="12">
                  <c:v>50</c:v>
                </c:pt>
                <c:pt idx="13">
                  <c:v>66</c:v>
                </c:pt>
                <c:pt idx="14">
                  <c:v>45</c:v>
                </c:pt>
                <c:pt idx="15">
                  <c:v>47</c:v>
                </c:pt>
                <c:pt idx="16">
                  <c:v>75</c:v>
                </c:pt>
                <c:pt idx="17">
                  <c:v>87</c:v>
                </c:pt>
                <c:pt idx="18">
                  <c:v>73</c:v>
                </c:pt>
                <c:pt idx="19">
                  <c:v>42</c:v>
                </c:pt>
                <c:pt idx="20">
                  <c:v>26</c:v>
                </c:pt>
                <c:pt idx="21">
                  <c:v>26</c:v>
                </c:pt>
                <c:pt idx="22">
                  <c:v>11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8-44DA-A7C7-6C78A2842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46592"/>
        <c:axId val="56864768"/>
      </c:areaChart>
      <c:catAx>
        <c:axId val="56846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64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864768"/>
        <c:scaling>
          <c:orientation val="minMax"/>
          <c:max val="117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465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1'!$D$4:$D$27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23</c:v>
                </c:pt>
                <c:pt idx="6">
                  <c:v>28</c:v>
                </c:pt>
                <c:pt idx="7">
                  <c:v>54</c:v>
                </c:pt>
                <c:pt idx="8">
                  <c:v>56</c:v>
                </c:pt>
                <c:pt idx="9">
                  <c:v>30</c:v>
                </c:pt>
                <c:pt idx="10">
                  <c:v>39</c:v>
                </c:pt>
                <c:pt idx="11">
                  <c:v>52</c:v>
                </c:pt>
                <c:pt idx="12">
                  <c:v>63</c:v>
                </c:pt>
                <c:pt idx="13">
                  <c:v>62</c:v>
                </c:pt>
                <c:pt idx="14">
                  <c:v>49</c:v>
                </c:pt>
                <c:pt idx="15">
                  <c:v>55</c:v>
                </c:pt>
                <c:pt idx="16">
                  <c:v>87</c:v>
                </c:pt>
                <c:pt idx="17">
                  <c:v>75</c:v>
                </c:pt>
                <c:pt idx="18">
                  <c:v>76</c:v>
                </c:pt>
                <c:pt idx="19">
                  <c:v>53</c:v>
                </c:pt>
                <c:pt idx="20">
                  <c:v>30</c:v>
                </c:pt>
                <c:pt idx="21">
                  <c:v>23</c:v>
                </c:pt>
                <c:pt idx="22">
                  <c:v>9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D-42F2-8BFC-091819C49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57568"/>
        <c:axId val="56963456"/>
      </c:areaChart>
      <c:catAx>
        <c:axId val="569575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63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63456"/>
        <c:scaling>
          <c:orientation val="minMax"/>
          <c:max val="117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5756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3" name="Picture 8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4" name="Picture 6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2</xdr:col>
      <xdr:colOff>746760</xdr:colOff>
      <xdr:row>7</xdr:row>
      <xdr:rowOff>91440</xdr:rowOff>
    </xdr:to>
    <xdr:pic>
      <xdr:nvPicPr>
        <xdr:cNvPr id="5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26822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160020</xdr:rowOff>
    </xdr:from>
    <xdr:to>
      <xdr:col>7</xdr:col>
      <xdr:colOff>15240</xdr:colOff>
      <xdr:row>32</xdr:row>
      <xdr:rowOff>152400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6360"/>
          <a:ext cx="5913120" cy="4351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23</xdr:row>
      <xdr:rowOff>28575</xdr:rowOff>
    </xdr:from>
    <xdr:to>
      <xdr:col>30</xdr:col>
      <xdr:colOff>0</xdr:colOff>
      <xdr:row>35</xdr:row>
      <xdr:rowOff>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59</xdr:row>
      <xdr:rowOff>19050</xdr:rowOff>
    </xdr:from>
    <xdr:to>
      <xdr:col>0</xdr:col>
      <xdr:colOff>0</xdr:colOff>
      <xdr:row>71</xdr:row>
      <xdr:rowOff>0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95</xdr:row>
      <xdr:rowOff>19050</xdr:rowOff>
    </xdr:from>
    <xdr:to>
      <xdr:col>0</xdr:col>
      <xdr:colOff>0</xdr:colOff>
      <xdr:row>107</xdr:row>
      <xdr:rowOff>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205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205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205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205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205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205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2058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161925</xdr:colOff>
      <xdr:row>60</xdr:row>
      <xdr:rowOff>295275</xdr:rowOff>
    </xdr:from>
    <xdr:to>
      <xdr:col>5</xdr:col>
      <xdr:colOff>209550</xdr:colOff>
      <xdr:row>60</xdr:row>
      <xdr:rowOff>295275</xdr:rowOff>
    </xdr:to>
    <xdr:sp macro="" textlink="">
      <xdr:nvSpPr>
        <xdr:cNvPr id="2059" name="Line 11"/>
        <xdr:cNvSpPr>
          <a:spLocks noChangeShapeType="1"/>
        </xdr:cNvSpPr>
      </xdr:nvSpPr>
      <xdr:spPr bwMode="auto">
        <a:xfrm flipV="1">
          <a:off x="1085850" y="10287000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20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206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207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207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208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208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208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208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208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208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2086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2087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2088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2089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2090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2091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2092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2093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171450</xdr:colOff>
      <xdr:row>60</xdr:row>
      <xdr:rowOff>314325</xdr:rowOff>
    </xdr:from>
    <xdr:to>
      <xdr:col>2</xdr:col>
      <xdr:colOff>171450</xdr:colOff>
      <xdr:row>63</xdr:row>
      <xdr:rowOff>0</xdr:rowOff>
    </xdr:to>
    <xdr:sp macro="" textlink="">
      <xdr:nvSpPr>
        <xdr:cNvPr id="2094" name="Line 46"/>
        <xdr:cNvSpPr>
          <a:spLocks noChangeShapeType="1"/>
        </xdr:cNvSpPr>
      </xdr:nvSpPr>
      <xdr:spPr bwMode="auto">
        <a:xfrm>
          <a:off x="1095375" y="10306050"/>
          <a:ext cx="0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073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0735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257175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073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073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266700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073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266700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073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285750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074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074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0742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0743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0744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0745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0746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0747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438</xdr:row>
      <xdr:rowOff>123825</xdr:rowOff>
    </xdr:from>
    <xdr:to>
      <xdr:col>13</xdr:col>
      <xdr:colOff>304800</xdr:colOff>
      <xdr:row>457</xdr:row>
      <xdr:rowOff>123825</xdr:rowOff>
    </xdr:to>
    <xdr:graphicFrame macro="">
      <xdr:nvGraphicFramePr>
        <xdr:cNvPr id="307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0749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2769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277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2771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2772" name="Chart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277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277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277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277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2777" name="Line 1033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2778" name="Line 1034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123825</xdr:colOff>
      <xdr:row>60</xdr:row>
      <xdr:rowOff>342900</xdr:rowOff>
    </xdr:from>
    <xdr:to>
      <xdr:col>5</xdr:col>
      <xdr:colOff>171450</xdr:colOff>
      <xdr:row>60</xdr:row>
      <xdr:rowOff>342900</xdr:rowOff>
    </xdr:to>
    <xdr:sp macro="" textlink="">
      <xdr:nvSpPr>
        <xdr:cNvPr id="32779" name="Line 1035"/>
        <xdr:cNvSpPr>
          <a:spLocks noChangeShapeType="1"/>
        </xdr:cNvSpPr>
      </xdr:nvSpPr>
      <xdr:spPr bwMode="auto">
        <a:xfrm>
          <a:off x="1047750" y="10334625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2780" name="Chart 10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278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117</xdr:row>
      <xdr:rowOff>9525</xdr:rowOff>
    </xdr:from>
    <xdr:to>
      <xdr:col>5</xdr:col>
      <xdr:colOff>476250</xdr:colOff>
      <xdr:row>129</xdr:row>
      <xdr:rowOff>19050</xdr:rowOff>
    </xdr:to>
    <xdr:graphicFrame macro="">
      <xdr:nvGraphicFramePr>
        <xdr:cNvPr id="3279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117</xdr:row>
      <xdr:rowOff>9525</xdr:rowOff>
    </xdr:from>
    <xdr:to>
      <xdr:col>10</xdr:col>
      <xdr:colOff>457200</xdr:colOff>
      <xdr:row>129</xdr:row>
      <xdr:rowOff>19050</xdr:rowOff>
    </xdr:to>
    <xdr:graphicFrame macro="">
      <xdr:nvGraphicFramePr>
        <xdr:cNvPr id="3279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131</xdr:row>
      <xdr:rowOff>9525</xdr:rowOff>
    </xdr:from>
    <xdr:to>
      <xdr:col>5</xdr:col>
      <xdr:colOff>476250</xdr:colOff>
      <xdr:row>143</xdr:row>
      <xdr:rowOff>19050</xdr:rowOff>
    </xdr:to>
    <xdr:graphicFrame macro="">
      <xdr:nvGraphicFramePr>
        <xdr:cNvPr id="3280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131</xdr:row>
      <xdr:rowOff>9525</xdr:rowOff>
    </xdr:from>
    <xdr:to>
      <xdr:col>10</xdr:col>
      <xdr:colOff>457200</xdr:colOff>
      <xdr:row>143</xdr:row>
      <xdr:rowOff>19050</xdr:rowOff>
    </xdr:to>
    <xdr:graphicFrame macro="">
      <xdr:nvGraphicFramePr>
        <xdr:cNvPr id="3280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145</xdr:row>
      <xdr:rowOff>9525</xdr:rowOff>
    </xdr:from>
    <xdr:to>
      <xdr:col>5</xdr:col>
      <xdr:colOff>476250</xdr:colOff>
      <xdr:row>157</xdr:row>
      <xdr:rowOff>19050</xdr:rowOff>
    </xdr:to>
    <xdr:graphicFrame macro="">
      <xdr:nvGraphicFramePr>
        <xdr:cNvPr id="3280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145</xdr:row>
      <xdr:rowOff>9525</xdr:rowOff>
    </xdr:from>
    <xdr:to>
      <xdr:col>10</xdr:col>
      <xdr:colOff>447675</xdr:colOff>
      <xdr:row>157</xdr:row>
      <xdr:rowOff>19050</xdr:rowOff>
    </xdr:to>
    <xdr:graphicFrame macro="">
      <xdr:nvGraphicFramePr>
        <xdr:cNvPr id="3280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158</xdr:row>
      <xdr:rowOff>57150</xdr:rowOff>
    </xdr:from>
    <xdr:to>
      <xdr:col>5</xdr:col>
      <xdr:colOff>457200</xdr:colOff>
      <xdr:row>170</xdr:row>
      <xdr:rowOff>123825</xdr:rowOff>
    </xdr:to>
    <xdr:graphicFrame macro="">
      <xdr:nvGraphicFramePr>
        <xdr:cNvPr id="3280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158</xdr:row>
      <xdr:rowOff>76200</xdr:rowOff>
    </xdr:from>
    <xdr:to>
      <xdr:col>10</xdr:col>
      <xdr:colOff>457200</xdr:colOff>
      <xdr:row>170</xdr:row>
      <xdr:rowOff>133350</xdr:rowOff>
    </xdr:to>
    <xdr:graphicFrame macro="">
      <xdr:nvGraphicFramePr>
        <xdr:cNvPr id="32805" name="Chart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116</xdr:row>
      <xdr:rowOff>28575</xdr:rowOff>
    </xdr:from>
    <xdr:to>
      <xdr:col>4</xdr:col>
      <xdr:colOff>85725</xdr:colOff>
      <xdr:row>117</xdr:row>
      <xdr:rowOff>95250</xdr:rowOff>
    </xdr:to>
    <xdr:sp macro="" textlink="">
      <xdr:nvSpPr>
        <xdr:cNvPr id="32806" name="Texte 45"/>
        <xdr:cNvSpPr txBox="1">
          <a:spLocks noChangeArrowheads="1"/>
        </xdr:cNvSpPr>
      </xdr:nvSpPr>
      <xdr:spPr bwMode="auto">
        <a:xfrm>
          <a:off x="1495425" y="18983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116</xdr:row>
      <xdr:rowOff>19050</xdr:rowOff>
    </xdr:from>
    <xdr:to>
      <xdr:col>9</xdr:col>
      <xdr:colOff>0</xdr:colOff>
      <xdr:row>117</xdr:row>
      <xdr:rowOff>85725</xdr:rowOff>
    </xdr:to>
    <xdr:sp macro="" textlink="">
      <xdr:nvSpPr>
        <xdr:cNvPr id="32807" name="Texte 46"/>
        <xdr:cNvSpPr txBox="1">
          <a:spLocks noChangeArrowheads="1"/>
        </xdr:cNvSpPr>
      </xdr:nvSpPr>
      <xdr:spPr bwMode="auto">
        <a:xfrm>
          <a:off x="4610100" y="189738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130</xdr:row>
      <xdr:rowOff>47625</xdr:rowOff>
    </xdr:from>
    <xdr:to>
      <xdr:col>4</xdr:col>
      <xdr:colOff>76200</xdr:colOff>
      <xdr:row>131</xdr:row>
      <xdr:rowOff>114300</xdr:rowOff>
    </xdr:to>
    <xdr:sp macro="" textlink="">
      <xdr:nvSpPr>
        <xdr:cNvPr id="32808" name="Texte 47"/>
        <xdr:cNvSpPr txBox="1">
          <a:spLocks noChangeArrowheads="1"/>
        </xdr:cNvSpPr>
      </xdr:nvSpPr>
      <xdr:spPr bwMode="auto">
        <a:xfrm>
          <a:off x="1485900" y="21269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130</xdr:row>
      <xdr:rowOff>47625</xdr:rowOff>
    </xdr:from>
    <xdr:to>
      <xdr:col>9</xdr:col>
      <xdr:colOff>104775</xdr:colOff>
      <xdr:row>131</xdr:row>
      <xdr:rowOff>114300</xdr:rowOff>
    </xdr:to>
    <xdr:sp macro="" textlink="">
      <xdr:nvSpPr>
        <xdr:cNvPr id="32809" name="Texte 48"/>
        <xdr:cNvSpPr txBox="1">
          <a:spLocks noChangeArrowheads="1"/>
        </xdr:cNvSpPr>
      </xdr:nvSpPr>
      <xdr:spPr bwMode="auto">
        <a:xfrm>
          <a:off x="4714875" y="2126932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144</xdr:row>
      <xdr:rowOff>19050</xdr:rowOff>
    </xdr:from>
    <xdr:to>
      <xdr:col>4</xdr:col>
      <xdr:colOff>95250</xdr:colOff>
      <xdr:row>145</xdr:row>
      <xdr:rowOff>85725</xdr:rowOff>
    </xdr:to>
    <xdr:sp macro="" textlink="">
      <xdr:nvSpPr>
        <xdr:cNvPr id="32810" name="Texte 49"/>
        <xdr:cNvSpPr txBox="1">
          <a:spLocks noChangeArrowheads="1"/>
        </xdr:cNvSpPr>
      </xdr:nvSpPr>
      <xdr:spPr bwMode="auto">
        <a:xfrm>
          <a:off x="1504950" y="235077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144</xdr:row>
      <xdr:rowOff>28575</xdr:rowOff>
    </xdr:from>
    <xdr:to>
      <xdr:col>9</xdr:col>
      <xdr:colOff>123825</xdr:colOff>
      <xdr:row>145</xdr:row>
      <xdr:rowOff>95250</xdr:rowOff>
    </xdr:to>
    <xdr:sp macro="" textlink="">
      <xdr:nvSpPr>
        <xdr:cNvPr id="32811" name="Texte 50"/>
        <xdr:cNvSpPr txBox="1">
          <a:spLocks noChangeArrowheads="1"/>
        </xdr:cNvSpPr>
      </xdr:nvSpPr>
      <xdr:spPr bwMode="auto">
        <a:xfrm>
          <a:off x="4752975" y="23517225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157</xdr:row>
      <xdr:rowOff>114300</xdr:rowOff>
    </xdr:from>
    <xdr:to>
      <xdr:col>4</xdr:col>
      <xdr:colOff>76200</xdr:colOff>
      <xdr:row>159</xdr:row>
      <xdr:rowOff>85725</xdr:rowOff>
    </xdr:to>
    <xdr:sp macro="" textlink="">
      <xdr:nvSpPr>
        <xdr:cNvPr id="32812" name="Texte 51"/>
        <xdr:cNvSpPr txBox="1">
          <a:spLocks noChangeArrowheads="1"/>
        </xdr:cNvSpPr>
      </xdr:nvSpPr>
      <xdr:spPr bwMode="auto">
        <a:xfrm>
          <a:off x="1485900" y="25707975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157</xdr:row>
      <xdr:rowOff>95250</xdr:rowOff>
    </xdr:from>
    <xdr:to>
      <xdr:col>9</xdr:col>
      <xdr:colOff>504825</xdr:colOff>
      <xdr:row>159</xdr:row>
      <xdr:rowOff>76200</xdr:rowOff>
    </xdr:to>
    <xdr:sp macro="" textlink="">
      <xdr:nvSpPr>
        <xdr:cNvPr id="32813" name="Texte 52"/>
        <xdr:cNvSpPr txBox="1">
          <a:spLocks noChangeArrowheads="1"/>
        </xdr:cNvSpPr>
      </xdr:nvSpPr>
      <xdr:spPr bwMode="auto">
        <a:xfrm>
          <a:off x="4067175" y="25688925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60</xdr:row>
      <xdr:rowOff>342900</xdr:rowOff>
    </xdr:from>
    <xdr:to>
      <xdr:col>2</xdr:col>
      <xdr:colOff>133350</xdr:colOff>
      <xdr:row>63</xdr:row>
      <xdr:rowOff>9525</xdr:rowOff>
    </xdr:to>
    <xdr:sp macro="" textlink="">
      <xdr:nvSpPr>
        <xdr:cNvPr id="32814" name="Line 1070"/>
        <xdr:cNvSpPr>
          <a:spLocks noChangeShapeType="1"/>
        </xdr:cNvSpPr>
      </xdr:nvSpPr>
      <xdr:spPr bwMode="auto">
        <a:xfrm>
          <a:off x="1057275" y="10334625"/>
          <a:ext cx="0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483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4831" name="Texte 21"/>
        <xdr:cNvSpPr txBox="1">
          <a:spLocks noChangeArrowheads="1"/>
        </xdr:cNvSpPr>
      </xdr:nvSpPr>
      <xdr:spPr bwMode="auto">
        <a:xfrm>
          <a:off x="1400175" y="59531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9525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483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483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483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483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483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48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4838" name="Texte 29"/>
        <xdr:cNvSpPr txBox="1">
          <a:spLocks noChangeArrowheads="1"/>
        </xdr:cNvSpPr>
      </xdr:nvSpPr>
      <xdr:spPr bwMode="auto">
        <a:xfrm>
          <a:off x="1428750" y="15230475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4839" name="Texte 30"/>
        <xdr:cNvSpPr txBox="1">
          <a:spLocks noChangeArrowheads="1"/>
        </xdr:cNvSpPr>
      </xdr:nvSpPr>
      <xdr:spPr bwMode="auto">
        <a:xfrm>
          <a:off x="1400175" y="2422207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4840" name="Texte 31"/>
        <xdr:cNvSpPr txBox="1">
          <a:spLocks noChangeArrowheads="1"/>
        </xdr:cNvSpPr>
      </xdr:nvSpPr>
      <xdr:spPr bwMode="auto">
        <a:xfrm>
          <a:off x="1400175" y="336518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4841" name="Texte 32"/>
        <xdr:cNvSpPr txBox="1">
          <a:spLocks noChangeArrowheads="1"/>
        </xdr:cNvSpPr>
      </xdr:nvSpPr>
      <xdr:spPr bwMode="auto">
        <a:xfrm>
          <a:off x="1400175" y="42900600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4842" name="Texte 33"/>
        <xdr:cNvSpPr txBox="1">
          <a:spLocks noChangeArrowheads="1"/>
        </xdr:cNvSpPr>
      </xdr:nvSpPr>
      <xdr:spPr bwMode="auto">
        <a:xfrm>
          <a:off x="1400175" y="520922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4843" name="Texte 34"/>
        <xdr:cNvSpPr txBox="1">
          <a:spLocks noChangeArrowheads="1"/>
        </xdr:cNvSpPr>
      </xdr:nvSpPr>
      <xdr:spPr bwMode="auto">
        <a:xfrm>
          <a:off x="1400175" y="61379100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438</xdr:row>
      <xdr:rowOff>123825</xdr:rowOff>
    </xdr:from>
    <xdr:to>
      <xdr:col>13</xdr:col>
      <xdr:colOff>352425</xdr:colOff>
      <xdr:row>457</xdr:row>
      <xdr:rowOff>123825</xdr:rowOff>
    </xdr:to>
    <xdr:graphicFrame macro="">
      <xdr:nvGraphicFramePr>
        <xdr:cNvPr id="34844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10</xdr:col>
      <xdr:colOff>381000</xdr:colOff>
      <xdr:row>439</xdr:row>
      <xdr:rowOff>85725</xdr:rowOff>
    </xdr:to>
    <xdr:sp macro="" textlink="">
      <xdr:nvSpPr>
        <xdr:cNvPr id="34845" name="Texte 36"/>
        <xdr:cNvSpPr txBox="1">
          <a:spLocks noChangeArrowheads="1"/>
        </xdr:cNvSpPr>
      </xdr:nvSpPr>
      <xdr:spPr bwMode="auto">
        <a:xfrm>
          <a:off x="1228725" y="70913625"/>
          <a:ext cx="37147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59</xdr:row>
      <xdr:rowOff>47625</xdr:rowOff>
    </xdr:from>
    <xdr:to>
      <xdr:col>10</xdr:col>
      <xdr:colOff>542925</xdr:colOff>
      <xdr:row>74</xdr:row>
      <xdr:rowOff>38100</xdr:rowOff>
    </xdr:to>
    <xdr:graphicFrame macro="">
      <xdr:nvGraphicFramePr>
        <xdr:cNvPr id="552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552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55298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5530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55301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55302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55303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55304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55305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55306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381000</xdr:colOff>
      <xdr:row>60</xdr:row>
      <xdr:rowOff>323850</xdr:rowOff>
    </xdr:from>
    <xdr:to>
      <xdr:col>4</xdr:col>
      <xdr:colOff>257175</xdr:colOff>
      <xdr:row>60</xdr:row>
      <xdr:rowOff>323850</xdr:rowOff>
    </xdr:to>
    <xdr:sp macro="" textlink="">
      <xdr:nvSpPr>
        <xdr:cNvPr id="55307" name="Line 11"/>
        <xdr:cNvSpPr>
          <a:spLocks noChangeShapeType="1"/>
        </xdr:cNvSpPr>
      </xdr:nvSpPr>
      <xdr:spPr bwMode="auto">
        <a:xfrm flipV="1">
          <a:off x="1304925" y="103155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5530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55309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55326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55327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55328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55329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55330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55331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55332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55333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55334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55335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55336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55337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55338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55339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55340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55341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390525</xdr:colOff>
      <xdr:row>60</xdr:row>
      <xdr:rowOff>323850</xdr:rowOff>
    </xdr:from>
    <xdr:to>
      <xdr:col>2</xdr:col>
      <xdr:colOff>390525</xdr:colOff>
      <xdr:row>63</xdr:row>
      <xdr:rowOff>19050</xdr:rowOff>
    </xdr:to>
    <xdr:sp macro="" textlink="">
      <xdr:nvSpPr>
        <xdr:cNvPr id="55342" name="Line 46"/>
        <xdr:cNvSpPr>
          <a:spLocks noChangeShapeType="1"/>
        </xdr:cNvSpPr>
      </xdr:nvSpPr>
      <xdr:spPr bwMode="auto">
        <a:xfrm>
          <a:off x="1314450" y="10315575"/>
          <a:ext cx="0" cy="438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6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6866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68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68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6869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6870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6871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6872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6873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6874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295275</xdr:colOff>
      <xdr:row>63</xdr:row>
      <xdr:rowOff>114300</xdr:rowOff>
    </xdr:from>
    <xdr:to>
      <xdr:col>4</xdr:col>
      <xdr:colOff>0</xdr:colOff>
      <xdr:row>63</xdr:row>
      <xdr:rowOff>114300</xdr:rowOff>
    </xdr:to>
    <xdr:sp macro="" textlink="">
      <xdr:nvSpPr>
        <xdr:cNvPr id="36875" name="Line 11"/>
        <xdr:cNvSpPr>
          <a:spLocks noChangeShapeType="1"/>
        </xdr:cNvSpPr>
      </xdr:nvSpPr>
      <xdr:spPr bwMode="auto">
        <a:xfrm>
          <a:off x="1857375" y="10848975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687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6877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36894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36895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36896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36897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36898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36899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36900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3690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36902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36903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36904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36905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36906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36907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36908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36909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9</xdr:col>
      <xdr:colOff>561975</xdr:colOff>
      <xdr:row>0</xdr:row>
      <xdr:rowOff>0</xdr:rowOff>
    </xdr:to>
    <xdr:graphicFrame macro="">
      <xdr:nvGraphicFramePr>
        <xdr:cNvPr id="389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389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2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892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8927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892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892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893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57150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893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323</xdr:row>
      <xdr:rowOff>0</xdr:rowOff>
    </xdr:from>
    <xdr:to>
      <xdr:col>13</xdr:col>
      <xdr:colOff>419100</xdr:colOff>
      <xdr:row>343</xdr:row>
      <xdr:rowOff>0</xdr:rowOff>
    </xdr:to>
    <xdr:graphicFrame macro="">
      <xdr:nvGraphicFramePr>
        <xdr:cNvPr id="3893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89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8934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8935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8936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8937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8938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8939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57150</xdr:colOff>
      <xdr:row>438</xdr:row>
      <xdr:rowOff>123825</xdr:rowOff>
    </xdr:from>
    <xdr:to>
      <xdr:col>13</xdr:col>
      <xdr:colOff>390525</xdr:colOff>
      <xdr:row>457</xdr:row>
      <xdr:rowOff>123825</xdr:rowOff>
    </xdr:to>
    <xdr:graphicFrame macro="">
      <xdr:nvGraphicFramePr>
        <xdr:cNvPr id="3894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8941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\Documents\ELSI\FichierModeles\ComptageVitesse1215-M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Garde"/>
      <sheetName val="Synthese"/>
      <sheetName val="Synthese debit"/>
      <sheetName val="DEBITVL sens 1"/>
      <sheetName val="DEBITPL sens 1"/>
      <sheetName val="Vitesse Journalière"/>
    </sheetNames>
    <sheetDataSet>
      <sheetData sheetId="0"/>
      <sheetData sheetId="1"/>
      <sheetData sheetId="2"/>
      <sheetData sheetId="3"/>
      <sheetData sheetId="4"/>
      <sheetData sheetId="5">
        <row r="197">
          <cell r="C197">
            <v>0</v>
          </cell>
        </row>
        <row r="199">
          <cell r="C199">
            <v>0</v>
          </cell>
        </row>
        <row r="201">
          <cell r="C201">
            <v>0</v>
          </cell>
        </row>
        <row r="203">
          <cell r="C203">
            <v>0</v>
          </cell>
        </row>
        <row r="205">
          <cell r="C20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H53"/>
  <sheetViews>
    <sheetView tabSelected="1" workbookViewId="0">
      <selection activeCell="A9" sqref="A9"/>
    </sheetView>
  </sheetViews>
  <sheetFormatPr baseColWidth="10" defaultRowHeight="13.2" x14ac:dyDescent="0.25"/>
  <cols>
    <col min="1" max="1" width="16.6640625" customWidth="1"/>
  </cols>
  <sheetData>
    <row r="1" spans="1:7" ht="17.399999999999999" x14ac:dyDescent="0.25">
      <c r="A1" s="412"/>
      <c r="B1" s="412"/>
      <c r="C1" s="412"/>
      <c r="D1" s="412"/>
      <c r="E1" s="413" t="s">
        <v>180</v>
      </c>
      <c r="F1" s="413"/>
      <c r="G1" s="413"/>
    </row>
    <row r="2" spans="1:7" ht="16.8" x14ac:dyDescent="0.25">
      <c r="A2" s="412"/>
      <c r="B2" s="412"/>
      <c r="C2" s="412"/>
      <c r="D2" s="412"/>
      <c r="E2" s="414" t="s">
        <v>181</v>
      </c>
      <c r="F2" s="414"/>
      <c r="G2" s="414"/>
    </row>
    <row r="3" spans="1:7" ht="15" x14ac:dyDescent="0.25">
      <c r="A3" s="412"/>
      <c r="B3" s="412"/>
      <c r="C3" s="412"/>
      <c r="D3" s="412"/>
      <c r="E3" s="415" t="s">
        <v>182</v>
      </c>
      <c r="F3" s="415"/>
      <c r="G3" s="415"/>
    </row>
    <row r="4" spans="1:7" ht="15" x14ac:dyDescent="0.25">
      <c r="A4" s="412"/>
      <c r="B4" s="412"/>
      <c r="C4" s="412"/>
      <c r="D4" s="412"/>
      <c r="E4" s="415" t="s">
        <v>183</v>
      </c>
      <c r="F4" s="415"/>
      <c r="G4" s="415"/>
    </row>
    <row r="5" spans="1:7" ht="15" x14ac:dyDescent="0.25">
      <c r="A5" s="412"/>
      <c r="B5" s="412"/>
      <c r="C5" s="412"/>
      <c r="D5" s="412"/>
      <c r="E5" s="415" t="s">
        <v>184</v>
      </c>
      <c r="F5" s="415"/>
      <c r="G5" s="415"/>
    </row>
    <row r="6" spans="1:7" ht="15" x14ac:dyDescent="0.25">
      <c r="A6" s="412"/>
      <c r="B6" s="412"/>
      <c r="C6" s="412"/>
      <c r="D6" s="412"/>
      <c r="E6" s="415" t="s">
        <v>185</v>
      </c>
      <c r="F6" s="415"/>
      <c r="G6" s="415"/>
    </row>
    <row r="7" spans="1:7" x14ac:dyDescent="0.25">
      <c r="A7" s="412"/>
      <c r="B7" s="412"/>
      <c r="C7" s="412"/>
      <c r="D7" s="416"/>
      <c r="E7" s="416"/>
      <c r="F7" s="416"/>
      <c r="G7" s="416"/>
    </row>
    <row r="8" spans="1:7" x14ac:dyDescent="0.25">
      <c r="A8" s="412"/>
      <c r="B8" s="412"/>
      <c r="C8" s="412"/>
      <c r="D8" s="412"/>
      <c r="E8" s="412"/>
      <c r="F8" s="412"/>
      <c r="G8" s="412"/>
    </row>
    <row r="9" spans="1:7" x14ac:dyDescent="0.25">
      <c r="A9" s="416"/>
      <c r="B9" s="416"/>
      <c r="C9" s="416"/>
      <c r="D9" s="416"/>
      <c r="E9" s="416"/>
      <c r="F9" s="416"/>
      <c r="G9" s="416"/>
    </row>
    <row r="10" spans="1:7" x14ac:dyDescent="0.25">
      <c r="A10" s="416"/>
      <c r="B10" s="416"/>
      <c r="C10" s="416"/>
      <c r="D10" s="416"/>
      <c r="E10" s="416"/>
      <c r="F10" s="416"/>
      <c r="G10" s="416"/>
    </row>
    <row r="11" spans="1:7" x14ac:dyDescent="0.25">
      <c r="A11" s="416"/>
      <c r="B11" s="416"/>
      <c r="C11" s="416"/>
      <c r="D11" s="416"/>
      <c r="E11" s="416"/>
      <c r="F11" s="416"/>
      <c r="G11" s="416"/>
    </row>
    <row r="12" spans="1:7" x14ac:dyDescent="0.25">
      <c r="A12" s="416"/>
      <c r="B12" s="416"/>
      <c r="C12" s="416"/>
      <c r="D12" s="416"/>
      <c r="E12" s="416"/>
      <c r="F12" s="416"/>
      <c r="G12" s="416"/>
    </row>
    <row r="13" spans="1:7" x14ac:dyDescent="0.25">
      <c r="A13" s="416"/>
      <c r="B13" s="416"/>
      <c r="C13" s="416"/>
      <c r="D13" s="416"/>
      <c r="E13" s="416"/>
      <c r="F13" s="416"/>
      <c r="G13" s="416"/>
    </row>
    <row r="14" spans="1:7" x14ac:dyDescent="0.25">
      <c r="A14" s="416"/>
      <c r="B14" s="416"/>
      <c r="C14" s="416"/>
      <c r="D14" s="416"/>
      <c r="E14" s="416"/>
      <c r="F14" s="416"/>
      <c r="G14" s="416"/>
    </row>
    <row r="15" spans="1:7" x14ac:dyDescent="0.25">
      <c r="A15" s="416"/>
      <c r="B15" s="416"/>
      <c r="C15" s="416"/>
      <c r="D15" s="416"/>
      <c r="E15" s="416"/>
      <c r="F15" s="416"/>
      <c r="G15" s="416"/>
    </row>
    <row r="16" spans="1:7" x14ac:dyDescent="0.25">
      <c r="A16" s="416"/>
      <c r="B16" s="416"/>
      <c r="C16" s="416"/>
      <c r="D16" s="416"/>
      <c r="E16" s="416"/>
      <c r="F16" s="416"/>
      <c r="G16" s="416"/>
    </row>
    <row r="17" spans="1:7" x14ac:dyDescent="0.25">
      <c r="A17" s="416"/>
      <c r="B17" s="416"/>
      <c r="C17" s="416"/>
      <c r="D17" s="416"/>
      <c r="E17" s="416"/>
      <c r="F17" s="416"/>
      <c r="G17" s="416"/>
    </row>
    <row r="18" spans="1:7" x14ac:dyDescent="0.25">
      <c r="A18" s="416"/>
      <c r="B18" s="416"/>
      <c r="C18" s="416"/>
      <c r="D18" s="416"/>
      <c r="E18" s="416"/>
      <c r="F18" s="416"/>
      <c r="G18" s="416"/>
    </row>
    <row r="19" spans="1:7" x14ac:dyDescent="0.25">
      <c r="A19" s="416"/>
      <c r="B19" s="416"/>
      <c r="C19" s="416"/>
      <c r="D19" s="416"/>
      <c r="E19" s="416"/>
      <c r="F19" s="416"/>
      <c r="G19" s="416"/>
    </row>
    <row r="20" spans="1:7" x14ac:dyDescent="0.25">
      <c r="A20" s="416"/>
      <c r="B20" s="416"/>
      <c r="C20" s="416"/>
      <c r="D20" s="416"/>
      <c r="E20" s="416"/>
      <c r="F20" s="416"/>
      <c r="G20" s="416"/>
    </row>
    <row r="21" spans="1:7" x14ac:dyDescent="0.25">
      <c r="A21" s="416"/>
      <c r="B21" s="416"/>
      <c r="C21" s="416"/>
      <c r="D21" s="416"/>
      <c r="E21" s="416"/>
      <c r="F21" s="416"/>
      <c r="G21" s="416"/>
    </row>
    <row r="22" spans="1:7" x14ac:dyDescent="0.25">
      <c r="A22" s="416"/>
      <c r="B22" s="416"/>
      <c r="C22" s="416"/>
      <c r="D22" s="416"/>
      <c r="E22" s="416"/>
      <c r="F22" s="416"/>
      <c r="G22" s="416"/>
    </row>
    <row r="23" spans="1:7" x14ac:dyDescent="0.25">
      <c r="A23" s="416"/>
      <c r="B23" s="416"/>
      <c r="C23" s="416"/>
      <c r="D23" s="416"/>
      <c r="E23" s="416"/>
      <c r="F23" s="416"/>
      <c r="G23" s="416"/>
    </row>
    <row r="24" spans="1:7" x14ac:dyDescent="0.25">
      <c r="A24" s="416"/>
      <c r="B24" s="416"/>
      <c r="C24" s="416"/>
      <c r="D24" s="416"/>
      <c r="E24" s="416"/>
      <c r="F24" s="416"/>
      <c r="G24" s="416"/>
    </row>
    <row r="25" spans="1:7" x14ac:dyDescent="0.25">
      <c r="A25" s="416"/>
      <c r="B25" s="416"/>
      <c r="C25" s="416"/>
      <c r="D25" s="416"/>
      <c r="E25" s="416"/>
      <c r="F25" s="416"/>
      <c r="G25" s="416"/>
    </row>
    <row r="26" spans="1:7" x14ac:dyDescent="0.25">
      <c r="A26" s="416"/>
      <c r="B26" s="416"/>
      <c r="C26" s="416"/>
      <c r="D26" s="416"/>
      <c r="E26" s="416"/>
      <c r="F26" s="416"/>
      <c r="G26" s="416"/>
    </row>
    <row r="27" spans="1:7" x14ac:dyDescent="0.25">
      <c r="A27" s="416"/>
      <c r="B27" s="416"/>
      <c r="C27" s="416"/>
      <c r="D27" s="416"/>
      <c r="E27" s="416"/>
      <c r="F27" s="416"/>
      <c r="G27" s="416"/>
    </row>
    <row r="28" spans="1:7" x14ac:dyDescent="0.25">
      <c r="A28" s="416"/>
      <c r="B28" s="416"/>
      <c r="C28" s="416"/>
      <c r="D28" s="416"/>
      <c r="E28" s="416"/>
      <c r="F28" s="416"/>
      <c r="G28" s="416"/>
    </row>
    <row r="29" spans="1:7" x14ac:dyDescent="0.25">
      <c r="A29" s="416"/>
      <c r="B29" s="416"/>
      <c r="C29" s="416"/>
      <c r="D29" s="416"/>
      <c r="E29" s="416"/>
      <c r="F29" s="416"/>
      <c r="G29" s="416"/>
    </row>
    <row r="30" spans="1:7" x14ac:dyDescent="0.25">
      <c r="A30" s="416"/>
      <c r="B30" s="416"/>
      <c r="C30" s="416"/>
      <c r="D30" s="416"/>
      <c r="E30" s="416"/>
      <c r="F30" s="416"/>
      <c r="G30" s="416"/>
    </row>
    <row r="31" spans="1:7" x14ac:dyDescent="0.25">
      <c r="A31" s="416"/>
      <c r="B31" s="416"/>
      <c r="C31" s="416"/>
      <c r="D31" s="416"/>
      <c r="E31" s="416"/>
      <c r="F31" s="416"/>
      <c r="G31" s="416"/>
    </row>
    <row r="32" spans="1:7" x14ac:dyDescent="0.25">
      <c r="A32" s="416"/>
      <c r="B32" s="416"/>
      <c r="C32" s="416"/>
      <c r="D32" s="416"/>
      <c r="E32" s="416"/>
      <c r="F32" s="416"/>
      <c r="G32" s="416"/>
    </row>
    <row r="33" spans="1:8" x14ac:dyDescent="0.25">
      <c r="A33" s="416"/>
      <c r="B33" s="416"/>
      <c r="C33" s="416"/>
      <c r="D33" s="416"/>
      <c r="E33" s="416"/>
      <c r="F33" s="416"/>
      <c r="G33" s="416"/>
    </row>
    <row r="34" spans="1:8" ht="13.8" thickBot="1" x14ac:dyDescent="0.3">
      <c r="A34" s="412"/>
      <c r="B34" s="412"/>
      <c r="C34" s="412"/>
      <c r="D34" s="412"/>
      <c r="E34" s="412"/>
      <c r="F34" s="412"/>
      <c r="G34" s="412"/>
    </row>
    <row r="35" spans="1:8" ht="18" thickBot="1" x14ac:dyDescent="0.3">
      <c r="A35" s="417" t="s">
        <v>91</v>
      </c>
      <c r="B35" s="418"/>
      <c r="C35" s="418"/>
      <c r="D35" s="418"/>
      <c r="E35" s="418"/>
      <c r="F35" s="418"/>
      <c r="G35" s="419"/>
    </row>
    <row r="36" spans="1:8" ht="15.6" x14ac:dyDescent="0.3">
      <c r="A36" s="420" t="s">
        <v>92</v>
      </c>
      <c r="B36" s="421" t="s">
        <v>150</v>
      </c>
      <c r="C36" s="422"/>
      <c r="D36" s="422"/>
      <c r="E36" s="422"/>
      <c r="F36" s="422"/>
      <c r="G36" s="423"/>
      <c r="H36" s="162"/>
    </row>
    <row r="37" spans="1:8" ht="15.6" x14ac:dyDescent="0.3">
      <c r="A37" s="424" t="s">
        <v>93</v>
      </c>
      <c r="B37" s="425" t="s">
        <v>151</v>
      </c>
      <c r="C37" s="426"/>
      <c r="D37" s="426"/>
      <c r="E37" s="426"/>
      <c r="F37" s="426"/>
      <c r="G37" s="427"/>
      <c r="H37" s="162"/>
    </row>
    <row r="38" spans="1:8" ht="15.6" x14ac:dyDescent="0.3">
      <c r="A38" s="424" t="s">
        <v>94</v>
      </c>
      <c r="B38" s="425" t="s">
        <v>152</v>
      </c>
      <c r="C38" s="426"/>
      <c r="D38" s="426"/>
      <c r="E38" s="426"/>
      <c r="F38" s="426"/>
      <c r="G38" s="427"/>
      <c r="H38" s="162"/>
    </row>
    <row r="39" spans="1:8" ht="15.6" x14ac:dyDescent="0.3">
      <c r="A39" s="424" t="s">
        <v>95</v>
      </c>
      <c r="B39" s="425" t="s">
        <v>153</v>
      </c>
      <c r="C39" s="426"/>
      <c r="D39" s="426"/>
      <c r="E39" s="426"/>
      <c r="F39" s="426"/>
      <c r="G39" s="427"/>
      <c r="H39" s="162"/>
    </row>
    <row r="40" spans="1:8" ht="16.2" thickBot="1" x14ac:dyDescent="0.3">
      <c r="A40" s="428" t="s">
        <v>96</v>
      </c>
      <c r="B40" s="429">
        <v>90</v>
      </c>
      <c r="C40" s="430" t="s">
        <v>97</v>
      </c>
      <c r="D40" s="429">
        <v>0</v>
      </c>
      <c r="E40" s="430" t="s">
        <v>98</v>
      </c>
      <c r="F40" s="431">
        <v>0</v>
      </c>
      <c r="G40" s="432"/>
    </row>
    <row r="41" spans="1:8" ht="16.2" thickBot="1" x14ac:dyDescent="0.35">
      <c r="A41" s="433"/>
      <c r="B41" s="433"/>
      <c r="C41" s="433"/>
      <c r="D41" s="433"/>
      <c r="E41" s="433"/>
      <c r="F41" s="433"/>
      <c r="G41" s="433"/>
      <c r="H41" s="162"/>
    </row>
    <row r="42" spans="1:8" ht="18" thickBot="1" x14ac:dyDescent="0.35">
      <c r="A42" s="417" t="s">
        <v>99</v>
      </c>
      <c r="B42" s="418"/>
      <c r="C42" s="418"/>
      <c r="D42" s="418"/>
      <c r="E42" s="418"/>
      <c r="F42" s="418"/>
      <c r="G42" s="419"/>
      <c r="H42" s="162"/>
    </row>
    <row r="43" spans="1:8" ht="15.6" x14ac:dyDescent="0.3">
      <c r="A43" s="434" t="s">
        <v>100</v>
      </c>
      <c r="B43" s="435" t="s">
        <v>154</v>
      </c>
      <c r="C43" s="435"/>
      <c r="D43" s="436"/>
      <c r="E43" s="436"/>
      <c r="F43" s="436"/>
      <c r="G43" s="437"/>
      <c r="H43" s="162"/>
    </row>
    <row r="44" spans="1:8" ht="16.2" thickBot="1" x14ac:dyDescent="0.35">
      <c r="A44" s="438" t="s">
        <v>101</v>
      </c>
      <c r="B44" s="439" t="s">
        <v>155</v>
      </c>
      <c r="C44" s="440"/>
      <c r="D44" s="441" t="s">
        <v>102</v>
      </c>
      <c r="E44" s="442"/>
      <c r="F44" s="439" t="s">
        <v>156</v>
      </c>
      <c r="G44" s="443"/>
      <c r="H44" s="162"/>
    </row>
    <row r="45" spans="1:8" ht="16.2" thickBot="1" x14ac:dyDescent="0.35">
      <c r="A45" s="433"/>
      <c r="B45" s="433"/>
      <c r="C45" s="433"/>
      <c r="D45" s="433"/>
      <c r="E45" s="433"/>
      <c r="F45" s="433"/>
      <c r="G45" s="433"/>
      <c r="H45" s="162"/>
    </row>
    <row r="46" spans="1:8" ht="18" thickBot="1" x14ac:dyDescent="0.35">
      <c r="A46" s="417" t="s">
        <v>103</v>
      </c>
      <c r="B46" s="418"/>
      <c r="C46" s="418"/>
      <c r="D46" s="418"/>
      <c r="E46" s="418"/>
      <c r="F46" s="418"/>
      <c r="G46" s="419"/>
      <c r="H46" s="162"/>
    </row>
    <row r="47" spans="1:8" ht="15.6" x14ac:dyDescent="0.25">
      <c r="A47" s="444"/>
      <c r="B47" s="445"/>
      <c r="C47" s="445"/>
      <c r="D47" s="446" t="s">
        <v>104</v>
      </c>
      <c r="E47" s="423"/>
      <c r="F47" s="446" t="s">
        <v>105</v>
      </c>
      <c r="G47" s="423"/>
      <c r="H47" s="161"/>
    </row>
    <row r="48" spans="1:8" ht="13.8" thickBot="1" x14ac:dyDescent="0.3">
      <c r="A48" s="444"/>
      <c r="B48" s="445"/>
      <c r="C48" s="445"/>
      <c r="D48" s="447" t="s">
        <v>2</v>
      </c>
      <c r="E48" s="448" t="s">
        <v>3</v>
      </c>
      <c r="F48" s="447" t="s">
        <v>2</v>
      </c>
      <c r="G48" s="448" t="s">
        <v>3</v>
      </c>
      <c r="H48" s="161"/>
    </row>
    <row r="49" spans="1:8" ht="15.6" x14ac:dyDescent="0.25">
      <c r="A49" s="449" t="s">
        <v>106</v>
      </c>
      <c r="B49" s="450"/>
      <c r="C49" s="450"/>
      <c r="D49" s="451" t="s">
        <v>157</v>
      </c>
      <c r="E49" s="451">
        <v>470</v>
      </c>
      <c r="F49" s="452" t="s">
        <v>158</v>
      </c>
      <c r="G49" s="453">
        <v>374</v>
      </c>
      <c r="H49" s="161"/>
    </row>
    <row r="50" spans="1:8" ht="15.6" x14ac:dyDescent="0.25">
      <c r="A50" s="454" t="s">
        <v>107</v>
      </c>
      <c r="B50" s="455"/>
      <c r="C50" s="455"/>
      <c r="D50" s="456">
        <v>732</v>
      </c>
      <c r="E50" s="456">
        <v>67</v>
      </c>
      <c r="F50" s="457">
        <v>774</v>
      </c>
      <c r="G50" s="458">
        <v>53</v>
      </c>
      <c r="H50" s="161"/>
    </row>
    <row r="51" spans="1:8" ht="15.6" x14ac:dyDescent="0.25">
      <c r="A51" s="454" t="s">
        <v>108</v>
      </c>
      <c r="B51" s="455"/>
      <c r="C51" s="455"/>
      <c r="D51" s="459">
        <v>53</v>
      </c>
      <c r="E51" s="459">
        <v>45</v>
      </c>
      <c r="F51" s="460">
        <v>56</v>
      </c>
      <c r="G51" s="461">
        <v>51</v>
      </c>
      <c r="H51" s="161"/>
    </row>
    <row r="52" spans="1:8" ht="15.6" x14ac:dyDescent="0.25">
      <c r="A52" s="454" t="s">
        <v>110</v>
      </c>
      <c r="B52" s="455"/>
      <c r="C52" s="455"/>
      <c r="D52" s="459">
        <v>61</v>
      </c>
      <c r="E52" s="459">
        <v>52</v>
      </c>
      <c r="F52" s="460">
        <v>66</v>
      </c>
      <c r="G52" s="461">
        <v>59</v>
      </c>
      <c r="H52" s="161"/>
    </row>
    <row r="53" spans="1:8" ht="16.2" thickBot="1" x14ac:dyDescent="0.3">
      <c r="A53" s="462" t="s">
        <v>109</v>
      </c>
      <c r="B53" s="442"/>
      <c r="C53" s="442"/>
      <c r="D53" s="463">
        <v>43</v>
      </c>
      <c r="E53" s="463">
        <v>37</v>
      </c>
      <c r="F53" s="464">
        <v>46</v>
      </c>
      <c r="G53" s="465">
        <v>42</v>
      </c>
      <c r="H53" s="161"/>
    </row>
  </sheetData>
  <mergeCells count="18">
    <mergeCell ref="E1:G1"/>
    <mergeCell ref="E2:G2"/>
    <mergeCell ref="E3:G3"/>
    <mergeCell ref="E4:G4"/>
    <mergeCell ref="E5:G5"/>
    <mergeCell ref="A42:G42"/>
    <mergeCell ref="B44:C44"/>
    <mergeCell ref="F44:G44"/>
    <mergeCell ref="B43:C43"/>
    <mergeCell ref="E6:G6"/>
    <mergeCell ref="F47:G47"/>
    <mergeCell ref="D47:E47"/>
    <mergeCell ref="A35:G35"/>
    <mergeCell ref="B36:G36"/>
    <mergeCell ref="B37:G37"/>
    <mergeCell ref="B38:G38"/>
    <mergeCell ref="B39:G39"/>
    <mergeCell ref="A46:G4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2"/>
  <dimension ref="A1:AJ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3.8" x14ac:dyDescent="0.25">
      <c r="B1" s="57" t="s">
        <v>61</v>
      </c>
      <c r="G1" s="377">
        <f>X4</f>
        <v>43720</v>
      </c>
      <c r="H1" s="377"/>
      <c r="I1" s="377"/>
      <c r="J1" s="377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6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2" thickTop="1" x14ac:dyDescent="0.25">
      <c r="B3" s="73">
        <f>X4</f>
        <v>43720</v>
      </c>
      <c r="C3" s="367" t="str">
        <f>'VITESSEPL sens 1 '!C3:C4</f>
        <v>de 0 à 30</v>
      </c>
      <c r="D3" s="365" t="str">
        <f>'VITESSEPL sens 1 '!D3:D4</f>
        <v>de 30 à 40</v>
      </c>
      <c r="E3" s="365" t="str">
        <f>'VITESSEPL sens 1 '!E3:E4</f>
        <v>de 40 à 50</v>
      </c>
      <c r="F3" s="365" t="str">
        <f>'VITESSEPL sens 1 '!F3:F4</f>
        <v>de 50 à 60</v>
      </c>
      <c r="G3" s="365" t="str">
        <f>'VITESSEPL sens 1 '!G3:G4</f>
        <v>de 60 à 70</v>
      </c>
      <c r="H3" s="365" t="str">
        <f>'VITESSEPL sens 1 '!H3:H4</f>
        <v>de 70 à 80</v>
      </c>
      <c r="I3" s="365" t="str">
        <f>'VITESSEPL sens 1 '!I3:I4</f>
        <v>de 80 à 90</v>
      </c>
      <c r="J3" s="365" t="str">
        <f>'VITESSEPL sens 1 '!J3:J4</f>
        <v>de 90 à 100</v>
      </c>
      <c r="K3" s="365" t="str">
        <f>'VITESSEPL sens 1 '!K3:K4</f>
        <v>de 100 à 110</v>
      </c>
      <c r="L3" s="365" t="str">
        <f>'VITESSEPL sens 1 '!L3:L4</f>
        <v>de 110 à 120</v>
      </c>
      <c r="M3" s="365" t="str">
        <f>'VITESSEPL sens 1 '!M3:M4</f>
        <v>de 120 à 130</v>
      </c>
      <c r="N3" s="365" t="str">
        <f>'VITESSEPL sens 1 '!N3:N4</f>
        <v>plus de 150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885</v>
      </c>
      <c r="AG4" s="6">
        <f>'DebitVL sens 1'!W3</f>
        <v>596</v>
      </c>
      <c r="AH4" s="6" t="str">
        <f>'DebitVL sens 1'!X3</f>
        <v>Aucun Commentaire</v>
      </c>
      <c r="AI4" s="5"/>
      <c r="AJ4" s="5"/>
    </row>
    <row r="5" spans="1:36" ht="13.8" thickTop="1" x14ac:dyDescent="0.25">
      <c r="B5" s="16" t="s">
        <v>21</v>
      </c>
      <c r="C5" s="20">
        <f>'VITESSEPL sens 1 '!C5+'VITESSEVL sens 1 '!C5</f>
        <v>0</v>
      </c>
      <c r="D5" s="41">
        <f>'VITESSEPL sens 1 '!D5+'VITESSEVL sens 1 '!D5</f>
        <v>0</v>
      </c>
      <c r="E5" s="41">
        <f>'VITESSEPL sens 1 '!E5+'VITESSEVL sens 1 '!E5</f>
        <v>0</v>
      </c>
      <c r="F5" s="41">
        <f>'VITESSEPL sens 1 '!F5+'VITESSEVL sens 1 '!F5</f>
        <v>1</v>
      </c>
      <c r="G5" s="41">
        <f>'VITESSEPL sens 1 '!G5+'VITESSEVL sens 1 '!G5</f>
        <v>1</v>
      </c>
      <c r="H5" s="41">
        <f>'VITESSEPL sens 1 '!H5+'VITESSEVL sens 1 '!H5</f>
        <v>0</v>
      </c>
      <c r="I5" s="41">
        <f>'VITESSEPL sens 1 '!I5+'VITESSEVL sens 1 '!I5</f>
        <v>0</v>
      </c>
      <c r="J5" s="41">
        <f>'VITESSEPL sens 1 '!J5+'VITESSEVL sens 1 '!J5</f>
        <v>0</v>
      </c>
      <c r="K5" s="41">
        <f>'VITESSEPL sens 1 '!K5+'VITESSEVL sens 1 '!K5</f>
        <v>0</v>
      </c>
      <c r="L5" s="41">
        <f>'VITESSEPL sens 1 '!L5+'VITESSEVL sens 1 '!L5</f>
        <v>0</v>
      </c>
      <c r="M5" s="41">
        <f>'VITESSEPL sens 1 '!M5+'VITESSEVL sens 1 '!M5</f>
        <v>0</v>
      </c>
      <c r="N5" s="41">
        <f>'VITESSEPL sens 1 '!N5+'VITESSEVL sens 1 '!N5</f>
        <v>0</v>
      </c>
      <c r="Q5" s="86"/>
      <c r="R5"/>
      <c r="S5" s="86"/>
      <c r="V5" s="15"/>
      <c r="W5" s="15"/>
      <c r="X5" s="6">
        <v>0</v>
      </c>
      <c r="Y5" s="5">
        <v>0</v>
      </c>
      <c r="Z5" s="5">
        <v>0</v>
      </c>
      <c r="AA5" s="5">
        <v>0</v>
      </c>
      <c r="AB5" s="5">
        <v>0</v>
      </c>
      <c r="AC5" s="6">
        <v>36610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/>
      <c r="AJ5" s="5"/>
    </row>
    <row r="6" spans="1:36" x14ac:dyDescent="0.25">
      <c r="B6" s="16" t="s">
        <v>22</v>
      </c>
      <c r="C6" s="20">
        <f>'VITESSEPL sens 1 '!C6+'VITESSEVL sens 1 '!C6</f>
        <v>0</v>
      </c>
      <c r="D6" s="41">
        <f>'VITESSEPL sens 1 '!D6+'VITESSEVL sens 1 '!D6</f>
        <v>0</v>
      </c>
      <c r="E6" s="41">
        <f>'VITESSEPL sens 1 '!E6+'VITESSEVL sens 1 '!E6</f>
        <v>1</v>
      </c>
      <c r="F6" s="41">
        <f>'VITESSEPL sens 1 '!F6+'VITESSEVL sens 1 '!F6</f>
        <v>0</v>
      </c>
      <c r="G6" s="41">
        <f>'VITESSEPL sens 1 '!G6+'VITESSEVL sens 1 '!G6</f>
        <v>1</v>
      </c>
      <c r="H6" s="41">
        <f>'VITESSEPL sens 1 '!H6+'VITESSEVL sens 1 '!H6</f>
        <v>0</v>
      </c>
      <c r="I6" s="41">
        <f>'VITESSEPL sens 1 '!I6+'VITESSEVL sens 1 '!I6</f>
        <v>0</v>
      </c>
      <c r="J6" s="41">
        <f>'VITESSEPL sens 1 '!J6+'VITESSEVL sens 1 '!J6</f>
        <v>0</v>
      </c>
      <c r="K6" s="41">
        <f>'VITESSEPL sens 1 '!K6+'VITESSEVL sens 1 '!K6</f>
        <v>0</v>
      </c>
      <c r="L6" s="41">
        <f>'VITESSEPL sens 1 '!L6+'VITESSEVL sens 1 '!L6</f>
        <v>0</v>
      </c>
      <c r="M6" s="41">
        <f>'VITESSEPL sens 1 '!M6+'VITESSEVL sens 1 '!M6</f>
        <v>0</v>
      </c>
      <c r="N6" s="41">
        <f>'VITESSEPL sens 1 '!N6+'VITESSEVL sens 1 '!N6</f>
        <v>0</v>
      </c>
      <c r="O6" s="86"/>
      <c r="P6" s="86"/>
      <c r="Q6" s="86"/>
      <c r="R6" s="86"/>
      <c r="S6" s="86"/>
      <c r="V6" s="15"/>
      <c r="W6" s="15"/>
      <c r="X6" s="86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23</v>
      </c>
      <c r="C7" s="20">
        <f>'VITESSEPL sens 1 '!C7+'VITESSEVL sens 1 '!C7</f>
        <v>0</v>
      </c>
      <c r="D7" s="41">
        <f>'VITESSEPL sens 1 '!D7+'VITESSEVL sens 1 '!D7</f>
        <v>0</v>
      </c>
      <c r="E7" s="41">
        <f>'VITESSEPL sens 1 '!E7+'VITESSEVL sens 1 '!E7</f>
        <v>0</v>
      </c>
      <c r="F7" s="41">
        <f>'VITESSEPL sens 1 '!F7+'VITESSEVL sens 1 '!F7</f>
        <v>1</v>
      </c>
      <c r="G7" s="41">
        <f>'VITESSEPL sens 1 '!G7+'VITESSEVL sens 1 '!G7</f>
        <v>0</v>
      </c>
      <c r="H7" s="41">
        <f>'VITESSEPL sens 1 '!H7+'VITESSEVL sens 1 '!H7</f>
        <v>0</v>
      </c>
      <c r="I7" s="41">
        <f>'VITESSEPL sens 1 '!I7+'VITESSEVL sens 1 '!I7</f>
        <v>0</v>
      </c>
      <c r="J7" s="41">
        <f>'VITESSEPL sens 1 '!J7+'VITESSEVL sens 1 '!J7</f>
        <v>0</v>
      </c>
      <c r="K7" s="41">
        <f>'VITESSEPL sens 1 '!K7+'VITESSEVL sens 1 '!K7</f>
        <v>0</v>
      </c>
      <c r="L7" s="41">
        <f>'VITESSEPL sens 1 '!L7+'VITESSEVL sens 1 '!L7</f>
        <v>0</v>
      </c>
      <c r="M7" s="41">
        <f>'VITESSEPL sens 1 '!M7+'VITESSEVL sens 1 '!M7</f>
        <v>0</v>
      </c>
      <c r="N7" s="41">
        <f>'VITESSEPL sens 1 '!N7+'VITESSEVL sens 1 '!N7</f>
        <v>0</v>
      </c>
      <c r="O7" s="86"/>
      <c r="P7" s="86"/>
      <c r="Q7" s="86"/>
      <c r="R7" s="86"/>
      <c r="S7" s="86"/>
      <c r="T7" s="142"/>
      <c r="U7" s="142"/>
      <c r="V7" s="15"/>
      <c r="W7" s="1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24</v>
      </c>
      <c r="C8" s="20">
        <f>'VITESSEPL sens 1 '!C8+'VITESSEVL sens 1 '!C8</f>
        <v>0</v>
      </c>
      <c r="D8" s="41">
        <f>'VITESSEPL sens 1 '!D8+'VITESSEVL sens 1 '!D8</f>
        <v>0</v>
      </c>
      <c r="E8" s="41">
        <f>'VITESSEPL sens 1 '!E8+'VITESSEVL sens 1 '!E8</f>
        <v>0</v>
      </c>
      <c r="F8" s="41">
        <f>'VITESSEPL sens 1 '!F8+'VITESSEVL sens 1 '!F8</f>
        <v>1</v>
      </c>
      <c r="G8" s="41">
        <f>'VITESSEPL sens 1 '!G8+'VITESSEVL sens 1 '!G8</f>
        <v>0</v>
      </c>
      <c r="H8" s="41">
        <f>'VITESSEPL sens 1 '!H8+'VITESSEVL sens 1 '!H8</f>
        <v>0</v>
      </c>
      <c r="I8" s="41">
        <f>'VITESSEPL sens 1 '!I8+'VITESSEVL sens 1 '!I8</f>
        <v>0</v>
      </c>
      <c r="J8" s="41">
        <f>'VITESSEPL sens 1 '!J8+'VITESSEVL sens 1 '!J8</f>
        <v>0</v>
      </c>
      <c r="K8" s="41">
        <f>'VITESSEPL sens 1 '!K8+'VITESSEVL sens 1 '!K8</f>
        <v>0</v>
      </c>
      <c r="L8" s="41">
        <f>'VITESSEPL sens 1 '!L8+'VITESSEVL sens 1 '!L8</f>
        <v>0</v>
      </c>
      <c r="M8" s="41">
        <f>'VITESSEPL sens 1 '!M8+'VITESSEVL sens 1 '!M8</f>
        <v>0</v>
      </c>
      <c r="N8" s="41">
        <f>'VITESSEPL sens 1 '!N8+'VITESSEVL sens 1 '!N8</f>
        <v>0</v>
      </c>
      <c r="O8" s="86"/>
      <c r="P8" s="86"/>
      <c r="Q8" s="86"/>
      <c r="R8" s="86"/>
      <c r="S8" s="86"/>
      <c r="T8" s="142"/>
      <c r="U8" s="142"/>
      <c r="V8" s="15"/>
      <c r="W8" s="1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25</v>
      </c>
      <c r="C9" s="20">
        <f>'VITESSEPL sens 1 '!C9+'VITESSEVL sens 1 '!C9</f>
        <v>0</v>
      </c>
      <c r="D9" s="41">
        <f>'VITESSEPL sens 1 '!D9+'VITESSEVL sens 1 '!D9</f>
        <v>0</v>
      </c>
      <c r="E9" s="41">
        <f>'VITESSEPL sens 1 '!E9+'VITESSEVL sens 1 '!E9</f>
        <v>4</v>
      </c>
      <c r="F9" s="41">
        <f>'VITESSEPL sens 1 '!F9+'VITESSEVL sens 1 '!F9</f>
        <v>4</v>
      </c>
      <c r="G9" s="41">
        <f>'VITESSEPL sens 1 '!G9+'VITESSEVL sens 1 '!G9</f>
        <v>3</v>
      </c>
      <c r="H9" s="41">
        <f>'VITESSEPL sens 1 '!H9+'VITESSEVL sens 1 '!H9</f>
        <v>0</v>
      </c>
      <c r="I9" s="41">
        <f>'VITESSEPL sens 1 '!I9+'VITESSEVL sens 1 '!I9</f>
        <v>0</v>
      </c>
      <c r="J9" s="41">
        <f>'VITESSEPL sens 1 '!J9+'VITESSEVL sens 1 '!J9</f>
        <v>0</v>
      </c>
      <c r="K9" s="41">
        <f>'VITESSEPL sens 1 '!K9+'VITESSEVL sens 1 '!K9</f>
        <v>0</v>
      </c>
      <c r="L9" s="41">
        <f>'VITESSEPL sens 1 '!L9+'VITESSEVL sens 1 '!L9</f>
        <v>0</v>
      </c>
      <c r="M9" s="41">
        <f>'VITESSEPL sens 1 '!M9+'VITESSEVL sens 1 '!M9</f>
        <v>0</v>
      </c>
      <c r="N9" s="41">
        <f>'VITESSEPL sens 1 '!N9+'VITESSEVL sens 1 '!N9</f>
        <v>0</v>
      </c>
      <c r="O9" s="86"/>
      <c r="P9" s="86"/>
      <c r="Q9" s="86"/>
      <c r="R9" s="86"/>
      <c r="S9" s="86"/>
      <c r="T9" s="142"/>
      <c r="U9" s="142"/>
      <c r="V9" s="15"/>
      <c r="W9" s="1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26</v>
      </c>
      <c r="C10" s="20">
        <f>'VITESSEPL sens 1 '!C10+'VITESSEVL sens 1 '!C10</f>
        <v>0</v>
      </c>
      <c r="D10" s="41">
        <f>'VITESSEPL sens 1 '!D10+'VITESSEVL sens 1 '!D10</f>
        <v>3</v>
      </c>
      <c r="E10" s="41">
        <f>'VITESSEPL sens 1 '!E10+'VITESSEVL sens 1 '!E10</f>
        <v>6</v>
      </c>
      <c r="F10" s="41">
        <f>'VITESSEPL sens 1 '!F10+'VITESSEVL sens 1 '!F10</f>
        <v>8</v>
      </c>
      <c r="G10" s="41">
        <f>'VITESSEPL sens 1 '!G10+'VITESSEVL sens 1 '!G10</f>
        <v>3</v>
      </c>
      <c r="H10" s="41">
        <f>'VITESSEPL sens 1 '!H10+'VITESSEVL sens 1 '!H10</f>
        <v>0</v>
      </c>
      <c r="I10" s="41">
        <f>'VITESSEPL sens 1 '!I10+'VITESSEVL sens 1 '!I10</f>
        <v>0</v>
      </c>
      <c r="J10" s="41">
        <f>'VITESSEPL sens 1 '!J10+'VITESSEVL sens 1 '!J10</f>
        <v>0</v>
      </c>
      <c r="K10" s="41">
        <f>'VITESSEPL sens 1 '!K10+'VITESSEVL sens 1 '!K10</f>
        <v>0</v>
      </c>
      <c r="L10" s="41">
        <f>'VITESSEPL sens 1 '!L10+'VITESSEVL sens 1 '!L10</f>
        <v>0</v>
      </c>
      <c r="M10" s="41">
        <f>'VITESSEPL sens 1 '!M10+'VITESSEVL sens 1 '!M10</f>
        <v>0</v>
      </c>
      <c r="N10" s="41">
        <f>'VITESSEPL sens 1 '!N10+'VITESSEVL sens 1 '!N10</f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27</v>
      </c>
      <c r="C11" s="20">
        <f>'VITESSEPL sens 1 '!C11+'VITESSEVL sens 1 '!C11</f>
        <v>0</v>
      </c>
      <c r="D11" s="41">
        <f>'VITESSEPL sens 1 '!D11+'VITESSEVL sens 1 '!D11</f>
        <v>1</v>
      </c>
      <c r="E11" s="41">
        <f>'VITESSEPL sens 1 '!E11+'VITESSEVL sens 1 '!E11</f>
        <v>7</v>
      </c>
      <c r="F11" s="41">
        <f>'VITESSEPL sens 1 '!F11+'VITESSEVL sens 1 '!F11</f>
        <v>15</v>
      </c>
      <c r="G11" s="41">
        <f>'VITESSEPL sens 1 '!G11+'VITESSEVL sens 1 '!G11</f>
        <v>4</v>
      </c>
      <c r="H11" s="41">
        <f>'VITESSEPL sens 1 '!H11+'VITESSEVL sens 1 '!H11</f>
        <v>0</v>
      </c>
      <c r="I11" s="41">
        <f>'VITESSEPL sens 1 '!I11+'VITESSEVL sens 1 '!I11</f>
        <v>0</v>
      </c>
      <c r="J11" s="41">
        <f>'VITESSEPL sens 1 '!J11+'VITESSEVL sens 1 '!J11</f>
        <v>0</v>
      </c>
      <c r="K11" s="41">
        <f>'VITESSEPL sens 1 '!K11+'VITESSEVL sens 1 '!K11</f>
        <v>0</v>
      </c>
      <c r="L11" s="41">
        <f>'VITESSEPL sens 1 '!L11+'VITESSEVL sens 1 '!L11</f>
        <v>0</v>
      </c>
      <c r="M11" s="41">
        <f>'VITESSEPL sens 1 '!M11+'VITESSEVL sens 1 '!M11</f>
        <v>0</v>
      </c>
      <c r="N11" s="41">
        <f>'VITESSEPL sens 1 '!N11+'VITESSEVL sens 1 '!N11</f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28</v>
      </c>
      <c r="C12" s="20">
        <f>'VITESSEPL sens 1 '!C12+'VITESSEVL sens 1 '!C12</f>
        <v>0</v>
      </c>
      <c r="D12" s="41">
        <f>'VITESSEPL sens 1 '!D12+'VITESSEVL sens 1 '!D12</f>
        <v>1</v>
      </c>
      <c r="E12" s="41">
        <f>'VITESSEPL sens 1 '!E12+'VITESSEVL sens 1 '!E12</f>
        <v>9</v>
      </c>
      <c r="F12" s="41">
        <f>'VITESSEPL sens 1 '!F12+'VITESSEVL sens 1 '!F12</f>
        <v>30</v>
      </c>
      <c r="G12" s="41">
        <f>'VITESSEPL sens 1 '!G12+'VITESSEVL sens 1 '!G12</f>
        <v>12</v>
      </c>
      <c r="H12" s="41">
        <f>'VITESSEPL sens 1 '!H12+'VITESSEVL sens 1 '!H12</f>
        <v>0</v>
      </c>
      <c r="I12" s="41">
        <f>'VITESSEPL sens 1 '!I12+'VITESSEVL sens 1 '!I12</f>
        <v>0</v>
      </c>
      <c r="J12" s="41">
        <f>'VITESSEPL sens 1 '!J12+'VITESSEVL sens 1 '!J12</f>
        <v>0</v>
      </c>
      <c r="K12" s="41">
        <f>'VITESSEPL sens 1 '!K12+'VITESSEVL sens 1 '!K12</f>
        <v>0</v>
      </c>
      <c r="L12" s="41">
        <f>'VITESSEPL sens 1 '!L12+'VITESSEVL sens 1 '!L12</f>
        <v>0</v>
      </c>
      <c r="M12" s="41">
        <f>'VITESSEPL sens 1 '!M12+'VITESSEVL sens 1 '!M12</f>
        <v>0</v>
      </c>
      <c r="N12" s="41">
        <f>'VITESSEPL sens 1 '!N12+'VITESSEVL sens 1 '!N12</f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29</v>
      </c>
      <c r="C13" s="20">
        <f>'VITESSEPL sens 1 '!C13+'VITESSEVL sens 1 '!C13</f>
        <v>0</v>
      </c>
      <c r="D13" s="41">
        <f>'VITESSEPL sens 1 '!D13+'VITESSEVL sens 1 '!D13</f>
        <v>1</v>
      </c>
      <c r="E13" s="41">
        <f>'VITESSEPL sens 1 '!E13+'VITESSEVL sens 1 '!E13</f>
        <v>16</v>
      </c>
      <c r="F13" s="41">
        <f>'VITESSEPL sens 1 '!F13+'VITESSEVL sens 1 '!F13</f>
        <v>37</v>
      </c>
      <c r="G13" s="41">
        <f>'VITESSEPL sens 1 '!G13+'VITESSEVL sens 1 '!G13</f>
        <v>12</v>
      </c>
      <c r="H13" s="41">
        <f>'VITESSEPL sens 1 '!H13+'VITESSEVL sens 1 '!H13</f>
        <v>0</v>
      </c>
      <c r="I13" s="41">
        <f>'VITESSEPL sens 1 '!I13+'VITESSEVL sens 1 '!I13</f>
        <v>0</v>
      </c>
      <c r="J13" s="41">
        <f>'VITESSEPL sens 1 '!J13+'VITESSEVL sens 1 '!J13</f>
        <v>0</v>
      </c>
      <c r="K13" s="41">
        <f>'VITESSEPL sens 1 '!K13+'VITESSEVL sens 1 '!K13</f>
        <v>0</v>
      </c>
      <c r="L13" s="41">
        <f>'VITESSEPL sens 1 '!L13+'VITESSEVL sens 1 '!L13</f>
        <v>0</v>
      </c>
      <c r="M13" s="41">
        <f>'VITESSEPL sens 1 '!M13+'VITESSEVL sens 1 '!M13</f>
        <v>0</v>
      </c>
      <c r="N13" s="41">
        <f>'VITESSEPL sens 1 '!N13+'VITESSEVL sens 1 '!N13</f>
        <v>0</v>
      </c>
      <c r="O13" s="140"/>
      <c r="P13" s="140"/>
      <c r="T13" s="142"/>
      <c r="U13" s="142"/>
      <c r="V13" s="15"/>
      <c r="W13" s="1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30</v>
      </c>
      <c r="C14" s="20">
        <f>'VITESSEPL sens 1 '!C14+'VITESSEVL sens 1 '!C14</f>
        <v>1</v>
      </c>
      <c r="D14" s="41">
        <f>'VITESSEPL sens 1 '!D14+'VITESSEVL sens 1 '!D14</f>
        <v>1</v>
      </c>
      <c r="E14" s="41">
        <f>'VITESSEPL sens 1 '!E14+'VITESSEVL sens 1 '!E14</f>
        <v>6</v>
      </c>
      <c r="F14" s="41">
        <f>'VITESSEPL sens 1 '!F14+'VITESSEVL sens 1 '!F14</f>
        <v>19</v>
      </c>
      <c r="G14" s="41">
        <f>'VITESSEPL sens 1 '!G14+'VITESSEVL sens 1 '!G14</f>
        <v>6</v>
      </c>
      <c r="H14" s="41">
        <f>'VITESSEPL sens 1 '!H14+'VITESSEVL sens 1 '!H14</f>
        <v>2</v>
      </c>
      <c r="I14" s="41">
        <f>'VITESSEPL sens 1 '!I14+'VITESSEVL sens 1 '!I14</f>
        <v>1</v>
      </c>
      <c r="J14" s="41">
        <f>'VITESSEPL sens 1 '!J14+'VITESSEVL sens 1 '!J14</f>
        <v>0</v>
      </c>
      <c r="K14" s="41">
        <f>'VITESSEPL sens 1 '!K14+'VITESSEVL sens 1 '!K14</f>
        <v>0</v>
      </c>
      <c r="L14" s="41">
        <f>'VITESSEPL sens 1 '!L14+'VITESSEVL sens 1 '!L14</f>
        <v>0</v>
      </c>
      <c r="M14" s="41">
        <f>'VITESSEPL sens 1 '!M14+'VITESSEVL sens 1 '!M14</f>
        <v>0</v>
      </c>
      <c r="N14" s="41">
        <f>'VITESSEPL sens 1 '!N14+'VITESSEVL sens 1 '!N14</f>
        <v>0</v>
      </c>
      <c r="O14" s="140"/>
      <c r="P14" s="140"/>
      <c r="T14" s="142"/>
      <c r="U14" s="142"/>
      <c r="V14" s="15"/>
      <c r="W14" s="1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31</v>
      </c>
      <c r="C15" s="20">
        <f>'VITESSEPL sens 1 '!C15+'VITESSEVL sens 1 '!C15</f>
        <v>0</v>
      </c>
      <c r="D15" s="41">
        <f>'VITESSEPL sens 1 '!D15+'VITESSEVL sens 1 '!D15</f>
        <v>4</v>
      </c>
      <c r="E15" s="41">
        <f>'VITESSEPL sens 1 '!E15+'VITESSEVL sens 1 '!E15</f>
        <v>8</v>
      </c>
      <c r="F15" s="41">
        <f>'VITESSEPL sens 1 '!F15+'VITESSEVL sens 1 '!F15</f>
        <v>24</v>
      </c>
      <c r="G15" s="41">
        <f>'VITESSEPL sens 1 '!G15+'VITESSEVL sens 1 '!G15</f>
        <v>9</v>
      </c>
      <c r="H15" s="41">
        <f>'VITESSEPL sens 1 '!H15+'VITESSEVL sens 1 '!H15</f>
        <v>1</v>
      </c>
      <c r="I15" s="41">
        <f>'VITESSEPL sens 1 '!I15+'VITESSEVL sens 1 '!I15</f>
        <v>0</v>
      </c>
      <c r="J15" s="41">
        <f>'VITESSEPL sens 1 '!J15+'VITESSEVL sens 1 '!J15</f>
        <v>0</v>
      </c>
      <c r="K15" s="41">
        <f>'VITESSEPL sens 1 '!K15+'VITESSEVL sens 1 '!K15</f>
        <v>0</v>
      </c>
      <c r="L15" s="41">
        <f>'VITESSEPL sens 1 '!L15+'VITESSEVL sens 1 '!L15</f>
        <v>0</v>
      </c>
      <c r="M15" s="41">
        <f>'VITESSEPL sens 1 '!M15+'VITESSEVL sens 1 '!M15</f>
        <v>0</v>
      </c>
      <c r="N15" s="41">
        <f>'VITESSEPL sens 1 '!N15+'VITESSEVL sens 1 '!N15</f>
        <v>0</v>
      </c>
      <c r="O15" s="140"/>
      <c r="P15" s="140"/>
      <c r="T15" s="142"/>
      <c r="U15" s="142"/>
      <c r="V15" s="15"/>
      <c r="W15" s="1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32</v>
      </c>
      <c r="C16" s="20">
        <f>'VITESSEPL sens 1 '!C16+'VITESSEVL sens 1 '!C16</f>
        <v>0</v>
      </c>
      <c r="D16" s="41">
        <f>'VITESSEPL sens 1 '!D16+'VITESSEVL sens 1 '!D16</f>
        <v>2</v>
      </c>
      <c r="E16" s="41">
        <f>'VITESSEPL sens 1 '!E16+'VITESSEVL sens 1 '!E16</f>
        <v>10</v>
      </c>
      <c r="F16" s="41">
        <f>'VITESSEPL sens 1 '!F16+'VITESSEVL sens 1 '!F16</f>
        <v>24</v>
      </c>
      <c r="G16" s="41">
        <f>'VITESSEPL sens 1 '!G16+'VITESSEVL sens 1 '!G16</f>
        <v>12</v>
      </c>
      <c r="H16" s="41">
        <f>'VITESSEPL sens 1 '!H16+'VITESSEVL sens 1 '!H16</f>
        <v>3</v>
      </c>
      <c r="I16" s="41">
        <f>'VITESSEPL sens 1 '!I16+'VITESSEVL sens 1 '!I16</f>
        <v>2</v>
      </c>
      <c r="J16" s="41">
        <f>'VITESSEPL sens 1 '!J16+'VITESSEVL sens 1 '!J16</f>
        <v>0</v>
      </c>
      <c r="K16" s="41">
        <f>'VITESSEPL sens 1 '!K16+'VITESSEVL sens 1 '!K16</f>
        <v>0</v>
      </c>
      <c r="L16" s="41">
        <f>'VITESSEPL sens 1 '!L16+'VITESSEVL sens 1 '!L16</f>
        <v>0</v>
      </c>
      <c r="M16" s="41">
        <f>'VITESSEPL sens 1 '!M16+'VITESSEVL sens 1 '!M16</f>
        <v>0</v>
      </c>
      <c r="N16" s="41">
        <f>'VITESSEPL sens 1 '!N16+'VITESSEVL sens 1 '!N16</f>
        <v>0</v>
      </c>
      <c r="O16" s="140"/>
      <c r="P16" s="140"/>
      <c r="T16" s="142"/>
      <c r="U16" s="142"/>
      <c r="V16" s="15"/>
      <c r="W16" s="1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33</v>
      </c>
      <c r="C17" s="20">
        <f>'VITESSEPL sens 1 '!C17+'VITESSEVL sens 1 '!C17</f>
        <v>0</v>
      </c>
      <c r="D17" s="41">
        <f>'VITESSEPL sens 1 '!D17+'VITESSEVL sens 1 '!D17</f>
        <v>0</v>
      </c>
      <c r="E17" s="41">
        <f>'VITESSEPL sens 1 '!E17+'VITESSEVL sens 1 '!E17</f>
        <v>8</v>
      </c>
      <c r="F17" s="41">
        <f>'VITESSEPL sens 1 '!F17+'VITESSEVL sens 1 '!F17</f>
        <v>32</v>
      </c>
      <c r="G17" s="41">
        <f>'VITESSEPL sens 1 '!G17+'VITESSEVL sens 1 '!G17</f>
        <v>11</v>
      </c>
      <c r="H17" s="41">
        <f>'VITESSEPL sens 1 '!H17+'VITESSEVL sens 1 '!H17</f>
        <v>3</v>
      </c>
      <c r="I17" s="41">
        <f>'VITESSEPL sens 1 '!I17+'VITESSEVL sens 1 '!I17</f>
        <v>1</v>
      </c>
      <c r="J17" s="41">
        <f>'VITESSEPL sens 1 '!J17+'VITESSEVL sens 1 '!J17</f>
        <v>0</v>
      </c>
      <c r="K17" s="41">
        <f>'VITESSEPL sens 1 '!K17+'VITESSEVL sens 1 '!K17</f>
        <v>0</v>
      </c>
      <c r="L17" s="41">
        <f>'VITESSEPL sens 1 '!L17+'VITESSEVL sens 1 '!L17</f>
        <v>0</v>
      </c>
      <c r="M17" s="41">
        <f>'VITESSEPL sens 1 '!M17+'VITESSEVL sens 1 '!M17</f>
        <v>0</v>
      </c>
      <c r="N17" s="41">
        <f>'VITESSEPL sens 1 '!N17+'VITESSEVL sens 1 '!N17</f>
        <v>0</v>
      </c>
      <c r="O17" s="140"/>
      <c r="P17" s="140"/>
      <c r="V17" s="15"/>
      <c r="W17" s="1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34</v>
      </c>
      <c r="C18" s="20">
        <f>'VITESSEPL sens 1 '!C18+'VITESSEVL sens 1 '!C18</f>
        <v>0</v>
      </c>
      <c r="D18" s="41">
        <f>'VITESSEPL sens 1 '!D18+'VITESSEVL sens 1 '!D18</f>
        <v>1</v>
      </c>
      <c r="E18" s="41">
        <f>'VITESSEPL sens 1 '!E18+'VITESSEVL sens 1 '!E18</f>
        <v>15</v>
      </c>
      <c r="F18" s="41">
        <f>'VITESSEPL sens 1 '!F18+'VITESSEVL sens 1 '!F18</f>
        <v>36</v>
      </c>
      <c r="G18" s="41">
        <f>'VITESSEPL sens 1 '!G18+'VITESSEVL sens 1 '!G18</f>
        <v>17</v>
      </c>
      <c r="H18" s="41">
        <f>'VITESSEPL sens 1 '!H18+'VITESSEVL sens 1 '!H18</f>
        <v>7</v>
      </c>
      <c r="I18" s="41">
        <f>'VITESSEPL sens 1 '!I18+'VITESSEVL sens 1 '!I18</f>
        <v>0</v>
      </c>
      <c r="J18" s="41">
        <f>'VITESSEPL sens 1 '!J18+'VITESSEVL sens 1 '!J18</f>
        <v>0</v>
      </c>
      <c r="K18" s="41">
        <f>'VITESSEPL sens 1 '!K18+'VITESSEVL sens 1 '!K18</f>
        <v>0</v>
      </c>
      <c r="L18" s="41">
        <f>'VITESSEPL sens 1 '!L18+'VITESSEVL sens 1 '!L18</f>
        <v>0</v>
      </c>
      <c r="M18" s="41">
        <f>'VITESSEPL sens 1 '!M18+'VITESSEVL sens 1 '!M18</f>
        <v>0</v>
      </c>
      <c r="N18" s="41">
        <f>'VITESSEPL sens 1 '!N18+'VITESSEVL sens 1 '!N18</f>
        <v>0</v>
      </c>
      <c r="O18" s="140"/>
      <c r="P18" s="140"/>
      <c r="V18" s="15"/>
      <c r="W18" s="1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35</v>
      </c>
      <c r="C19" s="20">
        <f>'VITESSEPL sens 1 '!C19+'VITESSEVL sens 1 '!C19</f>
        <v>0</v>
      </c>
      <c r="D19" s="41">
        <f>'VITESSEPL sens 1 '!D19+'VITESSEVL sens 1 '!D19</f>
        <v>2</v>
      </c>
      <c r="E19" s="41">
        <f>'VITESSEPL sens 1 '!E19+'VITESSEVL sens 1 '!E19</f>
        <v>10</v>
      </c>
      <c r="F19" s="41">
        <f>'VITESSEPL sens 1 '!F19+'VITESSEVL sens 1 '!F19</f>
        <v>26</v>
      </c>
      <c r="G19" s="41">
        <f>'VITESSEPL sens 1 '!G19+'VITESSEVL sens 1 '!G19</f>
        <v>7</v>
      </c>
      <c r="H19" s="41">
        <f>'VITESSEPL sens 1 '!H19+'VITESSEVL sens 1 '!H19</f>
        <v>3</v>
      </c>
      <c r="I19" s="41">
        <f>'VITESSEPL sens 1 '!I19+'VITESSEVL sens 1 '!I19</f>
        <v>0</v>
      </c>
      <c r="J19" s="41">
        <f>'VITESSEPL sens 1 '!J19+'VITESSEVL sens 1 '!J19</f>
        <v>0</v>
      </c>
      <c r="K19" s="41">
        <f>'VITESSEPL sens 1 '!K19+'VITESSEVL sens 1 '!K19</f>
        <v>0</v>
      </c>
      <c r="L19" s="41">
        <f>'VITESSEPL sens 1 '!L19+'VITESSEVL sens 1 '!L19</f>
        <v>0</v>
      </c>
      <c r="M19" s="41">
        <f>'VITESSEPL sens 1 '!M19+'VITESSEVL sens 1 '!M19</f>
        <v>0</v>
      </c>
      <c r="N19" s="41">
        <f>'VITESSEPL sens 1 '!N19+'VITESSEVL sens 1 '!N19</f>
        <v>0</v>
      </c>
      <c r="O19" s="140"/>
      <c r="P19" s="140"/>
      <c r="V19" s="15"/>
      <c r="W19" s="1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36</v>
      </c>
      <c r="C20" s="20">
        <f>'VITESSEPL sens 1 '!C20+'VITESSEVL sens 1 '!C20</f>
        <v>1</v>
      </c>
      <c r="D20" s="41">
        <f>'VITESSEPL sens 1 '!D20+'VITESSEVL sens 1 '!D20</f>
        <v>3</v>
      </c>
      <c r="E20" s="41">
        <f>'VITESSEPL sens 1 '!E20+'VITESSEVL sens 1 '!E20</f>
        <v>13</v>
      </c>
      <c r="F20" s="41">
        <f>'VITESSEPL sens 1 '!F20+'VITESSEVL sens 1 '!F20</f>
        <v>21</v>
      </c>
      <c r="G20" s="41">
        <f>'VITESSEPL sens 1 '!G20+'VITESSEVL sens 1 '!G20</f>
        <v>13</v>
      </c>
      <c r="H20" s="41">
        <f>'VITESSEPL sens 1 '!H20+'VITESSEVL sens 1 '!H20</f>
        <v>1</v>
      </c>
      <c r="I20" s="41">
        <f>'VITESSEPL sens 1 '!I20+'VITESSEVL sens 1 '!I20</f>
        <v>1</v>
      </c>
      <c r="J20" s="41">
        <f>'VITESSEPL sens 1 '!J20+'VITESSEVL sens 1 '!J20</f>
        <v>0</v>
      </c>
      <c r="K20" s="41">
        <f>'VITESSEPL sens 1 '!K20+'VITESSEVL sens 1 '!K20</f>
        <v>0</v>
      </c>
      <c r="L20" s="41">
        <f>'VITESSEPL sens 1 '!L20+'VITESSEVL sens 1 '!L20</f>
        <v>0</v>
      </c>
      <c r="M20" s="41">
        <f>'VITESSEPL sens 1 '!M20+'VITESSEVL sens 1 '!M20</f>
        <v>0</v>
      </c>
      <c r="N20" s="41">
        <f>'VITESSEPL sens 1 '!N20+'VITESSEVL sens 1 '!N20</f>
        <v>0</v>
      </c>
      <c r="O20" s="140"/>
      <c r="P20" s="140"/>
      <c r="V20" s="15"/>
      <c r="W20" s="1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37</v>
      </c>
      <c r="C21" s="20">
        <f>'VITESSEPL sens 1 '!C21+'VITESSEVL sens 1 '!C21</f>
        <v>0</v>
      </c>
      <c r="D21" s="41">
        <f>'VITESSEPL sens 1 '!D21+'VITESSEVL sens 1 '!D21</f>
        <v>3</v>
      </c>
      <c r="E21" s="41">
        <f>'VITESSEPL sens 1 '!E21+'VITESSEVL sens 1 '!E21</f>
        <v>15</v>
      </c>
      <c r="F21" s="41">
        <f>'VITESSEPL sens 1 '!F21+'VITESSEVL sens 1 '!F21</f>
        <v>42</v>
      </c>
      <c r="G21" s="41">
        <f>'VITESSEPL sens 1 '!G21+'VITESSEVL sens 1 '!G21</f>
        <v>21</v>
      </c>
      <c r="H21" s="41">
        <f>'VITESSEPL sens 1 '!H21+'VITESSEVL sens 1 '!H21</f>
        <v>1</v>
      </c>
      <c r="I21" s="41">
        <f>'VITESSEPL sens 1 '!I21+'VITESSEVL sens 1 '!I21</f>
        <v>0</v>
      </c>
      <c r="J21" s="41">
        <f>'VITESSEPL sens 1 '!J21+'VITESSEVL sens 1 '!J21</f>
        <v>0</v>
      </c>
      <c r="K21" s="41">
        <f>'VITESSEPL sens 1 '!K21+'VITESSEVL sens 1 '!K21</f>
        <v>0</v>
      </c>
      <c r="L21" s="41">
        <f>'VITESSEPL sens 1 '!L21+'VITESSEVL sens 1 '!L21</f>
        <v>0</v>
      </c>
      <c r="M21" s="41">
        <f>'VITESSEPL sens 1 '!M21+'VITESSEVL sens 1 '!M21</f>
        <v>0</v>
      </c>
      <c r="N21" s="41">
        <f>'VITESSEPL sens 1 '!N21+'VITESSEVL sens 1 '!N21</f>
        <v>0</v>
      </c>
      <c r="V21" s="15"/>
      <c r="W21" s="1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38</v>
      </c>
      <c r="C22" s="20">
        <f>'VITESSEPL sens 1 '!C22+'VITESSEVL sens 1 '!C22</f>
        <v>0</v>
      </c>
      <c r="D22" s="41">
        <f>'VITESSEPL sens 1 '!D22+'VITESSEVL sens 1 '!D22</f>
        <v>0</v>
      </c>
      <c r="E22" s="41">
        <f>'VITESSEPL sens 1 '!E22+'VITESSEVL sens 1 '!E22</f>
        <v>10</v>
      </c>
      <c r="F22" s="41">
        <f>'VITESSEPL sens 1 '!F22+'VITESSEVL sens 1 '!F22</f>
        <v>49</v>
      </c>
      <c r="G22" s="41">
        <f>'VITESSEPL sens 1 '!G22+'VITESSEVL sens 1 '!G22</f>
        <v>29</v>
      </c>
      <c r="H22" s="41">
        <f>'VITESSEPL sens 1 '!H22+'VITESSEVL sens 1 '!H22</f>
        <v>3</v>
      </c>
      <c r="I22" s="41">
        <f>'VITESSEPL sens 1 '!I22+'VITESSEVL sens 1 '!I22</f>
        <v>2</v>
      </c>
      <c r="J22" s="41">
        <f>'VITESSEPL sens 1 '!J22+'VITESSEVL sens 1 '!J22</f>
        <v>1</v>
      </c>
      <c r="K22" s="41">
        <f>'VITESSEPL sens 1 '!K22+'VITESSEVL sens 1 '!K22</f>
        <v>0</v>
      </c>
      <c r="L22" s="41">
        <f>'VITESSEPL sens 1 '!L22+'VITESSEVL sens 1 '!L22</f>
        <v>0</v>
      </c>
      <c r="M22" s="41">
        <f>'VITESSEPL sens 1 '!M22+'VITESSEVL sens 1 '!M22</f>
        <v>0</v>
      </c>
      <c r="N22" s="41">
        <f>'VITESSEPL sens 1 '!N22+'VITESSEVL sens 1 '!N22</f>
        <v>0</v>
      </c>
      <c r="V22" s="15"/>
      <c r="W22" s="1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39</v>
      </c>
      <c r="C23" s="20">
        <f>'VITESSEPL sens 1 '!C23+'VITESSEVL sens 1 '!C23</f>
        <v>0</v>
      </c>
      <c r="D23" s="41">
        <f>'VITESSEPL sens 1 '!D23+'VITESSEVL sens 1 '!D23</f>
        <v>0</v>
      </c>
      <c r="E23" s="41">
        <f>'VITESSEPL sens 1 '!E23+'VITESSEVL sens 1 '!E23</f>
        <v>16</v>
      </c>
      <c r="F23" s="41">
        <f>'VITESSEPL sens 1 '!F23+'VITESSEVL sens 1 '!F23</f>
        <v>39</v>
      </c>
      <c r="G23" s="41">
        <f>'VITESSEPL sens 1 '!G23+'VITESSEVL sens 1 '!G23</f>
        <v>18</v>
      </c>
      <c r="H23" s="41">
        <f>'VITESSEPL sens 1 '!H23+'VITESSEVL sens 1 '!H23</f>
        <v>2</v>
      </c>
      <c r="I23" s="41">
        <f>'VITESSEPL sens 1 '!I23+'VITESSEVL sens 1 '!I23</f>
        <v>0</v>
      </c>
      <c r="J23" s="41">
        <f>'VITESSEPL sens 1 '!J23+'VITESSEVL sens 1 '!J23</f>
        <v>1</v>
      </c>
      <c r="K23" s="41">
        <f>'VITESSEPL sens 1 '!K23+'VITESSEVL sens 1 '!K23</f>
        <v>0</v>
      </c>
      <c r="L23" s="41">
        <f>'VITESSEPL sens 1 '!L23+'VITESSEVL sens 1 '!L23</f>
        <v>0</v>
      </c>
      <c r="M23" s="41">
        <f>'VITESSEPL sens 1 '!M23+'VITESSEVL sens 1 '!M23</f>
        <v>0</v>
      </c>
      <c r="N23" s="41">
        <f>'VITESSEPL sens 1 '!N23+'VITESSEVL sens 1 '!N23</f>
        <v>0</v>
      </c>
      <c r="V23" s="15"/>
      <c r="W23" s="1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40</v>
      </c>
      <c r="C24" s="20">
        <f>'VITESSEPL sens 1 '!C24+'VITESSEVL sens 1 '!C24</f>
        <v>0</v>
      </c>
      <c r="D24" s="41">
        <f>'VITESSEPL sens 1 '!D24+'VITESSEVL sens 1 '!D24</f>
        <v>2</v>
      </c>
      <c r="E24" s="41">
        <f>'VITESSEPL sens 1 '!E24+'VITESSEVL sens 1 '!E24</f>
        <v>5</v>
      </c>
      <c r="F24" s="41">
        <f>'VITESSEPL sens 1 '!F24+'VITESSEVL sens 1 '!F24</f>
        <v>25</v>
      </c>
      <c r="G24" s="41">
        <f>'VITESSEPL sens 1 '!G24+'VITESSEVL sens 1 '!G24</f>
        <v>10</v>
      </c>
      <c r="H24" s="41">
        <f>'VITESSEPL sens 1 '!H24+'VITESSEVL sens 1 '!H24</f>
        <v>3</v>
      </c>
      <c r="I24" s="41">
        <f>'VITESSEPL sens 1 '!I24+'VITESSEVL sens 1 '!I24</f>
        <v>1</v>
      </c>
      <c r="J24" s="41">
        <f>'VITESSEPL sens 1 '!J24+'VITESSEVL sens 1 '!J24</f>
        <v>0</v>
      </c>
      <c r="K24" s="41">
        <f>'VITESSEPL sens 1 '!K24+'VITESSEVL sens 1 '!K24</f>
        <v>0</v>
      </c>
      <c r="L24" s="41">
        <f>'VITESSEPL sens 1 '!L24+'VITESSEVL sens 1 '!L24</f>
        <v>0</v>
      </c>
      <c r="M24" s="41">
        <f>'VITESSEPL sens 1 '!M24+'VITESSEVL sens 1 '!M24</f>
        <v>0</v>
      </c>
      <c r="N24" s="41">
        <f>'VITESSEPL sens 1 '!N24+'VITESSEVL sens 1 '!N24</f>
        <v>0</v>
      </c>
      <c r="V24" s="15"/>
      <c r="W24" s="1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41</v>
      </c>
      <c r="C25" s="20">
        <f>'VITESSEPL sens 1 '!C25+'VITESSEVL sens 1 '!C25</f>
        <v>0</v>
      </c>
      <c r="D25" s="41">
        <f>'VITESSEPL sens 1 '!D25+'VITESSEVL sens 1 '!D25</f>
        <v>1</v>
      </c>
      <c r="E25" s="41">
        <f>'VITESSEPL sens 1 '!E25+'VITESSEVL sens 1 '!E25</f>
        <v>6</v>
      </c>
      <c r="F25" s="41">
        <f>'VITESSEPL sens 1 '!F25+'VITESSEVL sens 1 '!F25</f>
        <v>10</v>
      </c>
      <c r="G25" s="41">
        <f>'VITESSEPL sens 1 '!G25+'VITESSEVL sens 1 '!G25</f>
        <v>9</v>
      </c>
      <c r="H25" s="41">
        <f>'VITESSEPL sens 1 '!H25+'VITESSEVL sens 1 '!H25</f>
        <v>1</v>
      </c>
      <c r="I25" s="41">
        <f>'VITESSEPL sens 1 '!I25+'VITESSEVL sens 1 '!I25</f>
        <v>0</v>
      </c>
      <c r="J25" s="41">
        <f>'VITESSEPL sens 1 '!J25+'VITESSEVL sens 1 '!J25</f>
        <v>0</v>
      </c>
      <c r="K25" s="41">
        <f>'VITESSEPL sens 1 '!K25+'VITESSEVL sens 1 '!K25</f>
        <v>0</v>
      </c>
      <c r="L25" s="41">
        <f>'VITESSEPL sens 1 '!L25+'VITESSEVL sens 1 '!L25</f>
        <v>0</v>
      </c>
      <c r="M25" s="41">
        <f>'VITESSEPL sens 1 '!M25+'VITESSEVL sens 1 '!M25</f>
        <v>0</v>
      </c>
      <c r="N25" s="41">
        <f>'VITESSEPL sens 1 '!N25+'VITESSEVL sens 1 '!N25</f>
        <v>0</v>
      </c>
      <c r="V25" s="15"/>
      <c r="W25" s="1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3"/>
      <c r="B26" s="16" t="s">
        <v>42</v>
      </c>
      <c r="C26" s="20">
        <f>'VITESSEPL sens 1 '!C26+'VITESSEVL sens 1 '!C26</f>
        <v>0</v>
      </c>
      <c r="D26" s="41">
        <f>'VITESSEPL sens 1 '!D26+'VITESSEVL sens 1 '!D26</f>
        <v>0</v>
      </c>
      <c r="E26" s="41">
        <f>'VITESSEPL sens 1 '!E26+'VITESSEVL sens 1 '!E26</f>
        <v>7</v>
      </c>
      <c r="F26" s="41">
        <f>'VITESSEPL sens 1 '!F26+'VITESSEVL sens 1 '!F26</f>
        <v>12</v>
      </c>
      <c r="G26" s="41">
        <f>'VITESSEPL sens 1 '!G26+'VITESSEVL sens 1 '!G26</f>
        <v>2</v>
      </c>
      <c r="H26" s="41">
        <f>'VITESSEPL sens 1 '!H26+'VITESSEVL sens 1 '!H26</f>
        <v>3</v>
      </c>
      <c r="I26" s="41">
        <f>'VITESSEPL sens 1 '!I26+'VITESSEVL sens 1 '!I26</f>
        <v>2</v>
      </c>
      <c r="J26" s="41">
        <f>'VITESSEPL sens 1 '!J26+'VITESSEVL sens 1 '!J26</f>
        <v>0</v>
      </c>
      <c r="K26" s="41">
        <f>'VITESSEPL sens 1 '!K26+'VITESSEVL sens 1 '!K26</f>
        <v>0</v>
      </c>
      <c r="L26" s="41">
        <f>'VITESSEPL sens 1 '!L26+'VITESSEVL sens 1 '!L26</f>
        <v>0</v>
      </c>
      <c r="M26" s="41">
        <f>'VITESSEPL sens 1 '!M26+'VITESSEVL sens 1 '!M26</f>
        <v>0</v>
      </c>
      <c r="N26" s="41">
        <f>'VITESSEPL sens 1 '!N26+'VITESSEVL sens 1 '!N26</f>
        <v>0</v>
      </c>
      <c r="V26" s="82"/>
      <c r="W26" s="82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x14ac:dyDescent="0.25">
      <c r="B27" s="76" t="s">
        <v>43</v>
      </c>
      <c r="C27" s="20">
        <f>'VITESSEPL sens 1 '!C27+'VITESSEVL sens 1 '!C27</f>
        <v>0</v>
      </c>
      <c r="D27" s="41">
        <f>'VITESSEPL sens 1 '!D27+'VITESSEVL sens 1 '!D27</f>
        <v>0</v>
      </c>
      <c r="E27" s="41">
        <f>'VITESSEPL sens 1 '!E27+'VITESSEVL sens 1 '!E27</f>
        <v>1</v>
      </c>
      <c r="F27" s="41">
        <f>'VITESSEPL sens 1 '!F27+'VITESSEVL sens 1 '!F27</f>
        <v>6</v>
      </c>
      <c r="G27" s="41">
        <f>'VITESSEPL sens 1 '!G27+'VITESSEVL sens 1 '!G27</f>
        <v>5</v>
      </c>
      <c r="H27" s="41">
        <f>'VITESSEPL sens 1 '!H27+'VITESSEVL sens 1 '!H27</f>
        <v>0</v>
      </c>
      <c r="I27" s="41">
        <f>'VITESSEPL sens 1 '!I27+'VITESSEVL sens 1 '!I27</f>
        <v>0</v>
      </c>
      <c r="J27" s="41">
        <f>'VITESSEPL sens 1 '!J27+'VITESSEVL sens 1 '!J27</f>
        <v>0</v>
      </c>
      <c r="K27" s="41">
        <f>'VITESSEPL sens 1 '!K27+'VITESSEVL sens 1 '!K27</f>
        <v>0</v>
      </c>
      <c r="L27" s="41">
        <f>'VITESSEPL sens 1 '!L27+'VITESSEVL sens 1 '!L27</f>
        <v>0</v>
      </c>
      <c r="M27" s="41">
        <f>'VITESSEPL sens 1 '!M27+'VITESSEVL sens 1 '!M27</f>
        <v>0</v>
      </c>
      <c r="N27" s="41">
        <f>'VITESSEPL sens 1 '!N27+'VITESSEVL sens 1 '!N27</f>
        <v>0</v>
      </c>
      <c r="V27" s="15"/>
      <c r="W27" s="1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Bot="1" x14ac:dyDescent="0.3">
      <c r="B28" s="85" t="s">
        <v>44</v>
      </c>
      <c r="C28" s="20">
        <f>'VITESSEPL sens 1 '!C28+'VITESSEVL sens 1 '!C28</f>
        <v>0</v>
      </c>
      <c r="D28" s="41">
        <f>'VITESSEPL sens 1 '!D28+'VITESSEVL sens 1 '!D28</f>
        <v>0</v>
      </c>
      <c r="E28" s="41">
        <f>'VITESSEPL sens 1 '!E28+'VITESSEVL sens 1 '!E28</f>
        <v>1</v>
      </c>
      <c r="F28" s="41">
        <f>'VITESSEPL sens 1 '!F28+'VITESSEVL sens 1 '!F28</f>
        <v>1</v>
      </c>
      <c r="G28" s="41">
        <f>'VITESSEPL sens 1 '!G28+'VITESSEVL sens 1 '!G28</f>
        <v>1</v>
      </c>
      <c r="H28" s="41">
        <f>'VITESSEPL sens 1 '!H28+'VITESSEVL sens 1 '!H28</f>
        <v>1</v>
      </c>
      <c r="I28" s="41">
        <f>'VITESSEPL sens 1 '!I28+'VITESSEVL sens 1 '!I28</f>
        <v>0</v>
      </c>
      <c r="J28" s="41">
        <f>'VITESSEPL sens 1 '!J28+'VITESSEVL sens 1 '!J28</f>
        <v>0</v>
      </c>
      <c r="K28" s="41">
        <f>'VITESSEPL sens 1 '!K28+'VITESSEVL sens 1 '!K28</f>
        <v>0</v>
      </c>
      <c r="L28" s="41">
        <f>'VITESSEPL sens 1 '!L28+'VITESSEVL sens 1 '!L28</f>
        <v>0</v>
      </c>
      <c r="M28" s="41">
        <f>'VITESSEPL sens 1 '!M28+'VITESSEVL sens 1 '!M28</f>
        <v>0</v>
      </c>
      <c r="N28" s="41">
        <f>'VITESSEPL sens 1 '!N28+'VITESSEVL sens 1 '!N28</f>
        <v>0</v>
      </c>
      <c r="V28" s="33"/>
      <c r="W28" s="33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3.8" thickTop="1" thickBot="1" x14ac:dyDescent="0.3">
      <c r="B29" s="52" t="s">
        <v>62</v>
      </c>
      <c r="C29" s="53">
        <f t="shared" ref="C29:N29" si="0">SUM(C5:C28)</f>
        <v>2</v>
      </c>
      <c r="D29" s="53">
        <f t="shared" si="0"/>
        <v>25</v>
      </c>
      <c r="E29" s="53">
        <f t="shared" si="0"/>
        <v>174</v>
      </c>
      <c r="F29" s="53">
        <f t="shared" si="0"/>
        <v>463</v>
      </c>
      <c r="G29" s="53">
        <f t="shared" si="0"/>
        <v>206</v>
      </c>
      <c r="H29" s="53">
        <f t="shared" si="0"/>
        <v>34</v>
      </c>
      <c r="I29" s="53">
        <f t="shared" si="0"/>
        <v>10</v>
      </c>
      <c r="J29" s="53">
        <f t="shared" si="0"/>
        <v>2</v>
      </c>
      <c r="K29" s="53">
        <f t="shared" si="0"/>
        <v>0</v>
      </c>
      <c r="L29" s="53">
        <f t="shared" si="0"/>
        <v>0</v>
      </c>
      <c r="M29" s="53">
        <f t="shared" si="0"/>
        <v>0</v>
      </c>
      <c r="N29" s="53">
        <f t="shared" si="0"/>
        <v>0</v>
      </c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Top="1" x14ac:dyDescent="0.25">
      <c r="B30" s="16" t="s">
        <v>5</v>
      </c>
      <c r="C30" s="62">
        <f>C29/N32</f>
        <v>2.1834061135371178E-3</v>
      </c>
      <c r="D30" s="62">
        <f>D29/N32</f>
        <v>2.7292576419213975E-2</v>
      </c>
      <c r="E30" s="62">
        <f>E29/N32</f>
        <v>0.18995633187772926</v>
      </c>
      <c r="F30" s="62">
        <f>F29/N32</f>
        <v>0.50545851528384278</v>
      </c>
      <c r="G30" s="62">
        <f>G29/N32</f>
        <v>0.22489082969432314</v>
      </c>
      <c r="H30" s="62">
        <f>H29/N32</f>
        <v>3.7117903930131008E-2</v>
      </c>
      <c r="I30" s="62">
        <f>I29/N32</f>
        <v>1.0917030567685589E-2</v>
      </c>
      <c r="J30" s="62">
        <f>J29/N32</f>
        <v>2.1834061135371178E-3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2" thickBot="1" x14ac:dyDescent="0.3">
      <c r="B31" s="88" t="s">
        <v>63</v>
      </c>
      <c r="C31" s="63">
        <f t="shared" ref="C31:N31" si="1">C29/24</f>
        <v>8.3333333333333329E-2</v>
      </c>
      <c r="D31" s="63">
        <f t="shared" si="1"/>
        <v>1.0416666666666667</v>
      </c>
      <c r="E31" s="63">
        <f t="shared" si="1"/>
        <v>7.25</v>
      </c>
      <c r="F31" s="63">
        <f t="shared" si="1"/>
        <v>19.291666666666668</v>
      </c>
      <c r="G31" s="63">
        <f t="shared" si="1"/>
        <v>8.5833333333333339</v>
      </c>
      <c r="H31" s="63">
        <f t="shared" si="1"/>
        <v>1.4166666666666667</v>
      </c>
      <c r="I31" s="63">
        <f t="shared" si="1"/>
        <v>0.41666666666666669</v>
      </c>
      <c r="J31" s="63">
        <f t="shared" si="1"/>
        <v>8.3333333333333329E-2</v>
      </c>
      <c r="K31" s="63">
        <f t="shared" si="1"/>
        <v>0</v>
      </c>
      <c r="L31" s="63">
        <f t="shared" si="1"/>
        <v>0</v>
      </c>
      <c r="M31" s="63">
        <f t="shared" si="1"/>
        <v>0</v>
      </c>
      <c r="N31" s="63">
        <f t="shared" si="1"/>
        <v>0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8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916</v>
      </c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ht="13.2" thickTop="1" x14ac:dyDescent="0.25">
      <c r="L33" s="5"/>
      <c r="M33" s="5"/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L34" s="3"/>
      <c r="M34" s="3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ht="13.8" x14ac:dyDescent="0.25">
      <c r="B35" s="57" t="s">
        <v>64</v>
      </c>
      <c r="L35" s="3"/>
      <c r="M35" s="3"/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x14ac:dyDescent="0.25">
      <c r="L36" s="3"/>
      <c r="M36" s="3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x14ac:dyDescent="0.25">
      <c r="L37" s="3"/>
      <c r="M37" s="3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x14ac:dyDescent="0.25">
      <c r="L38" s="3"/>
      <c r="M38" s="3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x14ac:dyDescent="0.25">
      <c r="L39" s="3"/>
      <c r="M39" s="3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x14ac:dyDescent="0.25">
      <c r="L40" s="3"/>
      <c r="M40" s="3"/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L41" s="3"/>
      <c r="M41" s="3"/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L42" s="3"/>
      <c r="M42" s="3"/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L43" s="3"/>
      <c r="M43" s="3"/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L44" s="3"/>
      <c r="M44" s="3"/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L45" s="3"/>
      <c r="M45" s="3"/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L46" s="3"/>
      <c r="M46" s="3"/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L47" s="3"/>
      <c r="M47" s="3"/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L48" s="3"/>
      <c r="M48" s="3"/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L49" s="3"/>
      <c r="M49" s="3"/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L50" s="3"/>
      <c r="M50" s="3"/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L51" s="3"/>
      <c r="M51" s="3"/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L52" s="3"/>
      <c r="M52" s="3"/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L53" s="3"/>
      <c r="M53" s="3"/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L54" s="3"/>
      <c r="M54" s="3"/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L55" s="3"/>
      <c r="M55" s="3"/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L56" s="3"/>
      <c r="M56" s="3"/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x14ac:dyDescent="0.25">
      <c r="L57" s="3"/>
      <c r="M57" s="3"/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0.75" customHeight="1" x14ac:dyDescent="0.25">
      <c r="L58" s="3"/>
      <c r="M58" s="3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ht="13.2" thickBot="1" x14ac:dyDescent="0.3">
      <c r="L60" s="3"/>
      <c r="M60" s="3"/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13.5" customHeight="1" thickTop="1" x14ac:dyDescent="0.55000000000000004">
      <c r="A61" s="3"/>
      <c r="B61" s="89">
        <f>G59</f>
        <v>43721</v>
      </c>
      <c r="C61" s="367" t="str">
        <f>'VITESSEPL sens 1 '!C61:C62</f>
        <v>de 0 à 30</v>
      </c>
      <c r="D61" s="365" t="str">
        <f>'VITESSEPL sens 1 '!D61:D62</f>
        <v>de 30 à 40</v>
      </c>
      <c r="E61" s="365" t="str">
        <f>'VITESSEPL sens 1 '!E61:E62</f>
        <v>de 40 à 50</v>
      </c>
      <c r="F61" s="365" t="str">
        <f>'VITESSEPL sens 1 '!F61:F62</f>
        <v>de 50 à 60</v>
      </c>
      <c r="G61" s="365" t="str">
        <f>'VITESSEPL sens 1 '!G61:G62</f>
        <v>de 60 à 70</v>
      </c>
      <c r="H61" s="365" t="str">
        <f>'VITESSEPL sens 1 '!H61:H62</f>
        <v>de 70 à 80</v>
      </c>
      <c r="I61" s="365" t="str">
        <f>'VITESSEPL sens 1 '!I61:I62</f>
        <v>de 80 à 90</v>
      </c>
      <c r="J61" s="365" t="str">
        <f>'VITESSEPL sens 1 '!J61:J62</f>
        <v>de 90 à 100</v>
      </c>
      <c r="K61" s="365" t="str">
        <f>'VITESSEPL sens 1 '!K61:K62</f>
        <v>de 100 à 110</v>
      </c>
      <c r="L61" s="365" t="str">
        <f>'VITESSEPL sens 1 '!L61:L62</f>
        <v>de 110 à 120</v>
      </c>
      <c r="M61" s="365" t="str">
        <f>'VITESSEPL sens 1 '!M61:M62</f>
        <v>de 120 à 130</v>
      </c>
      <c r="N61" s="365" t="str">
        <f>'VITESSEPL sens 1 '!N61:N62</f>
        <v>plus de 150</v>
      </c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ht="13.5" customHeight="1" thickTop="1" x14ac:dyDescent="0.25">
      <c r="B63" s="16" t="s">
        <v>21</v>
      </c>
      <c r="C63" s="20">
        <f>'VITESSEPL sens 1 '!C63+'VITESSEVL sens 1 '!C63</f>
        <v>0</v>
      </c>
      <c r="D63" s="41">
        <f>'VITESSEPL sens 1 '!D63+'VITESSEVL sens 1 '!D63</f>
        <v>0</v>
      </c>
      <c r="E63" s="41">
        <f>'VITESSEPL sens 1 '!E63+'VITESSEVL sens 1 '!E63</f>
        <v>0</v>
      </c>
      <c r="F63" s="41">
        <f>'VITESSEPL sens 1 '!F63+'VITESSEVL sens 1 '!F63</f>
        <v>0</v>
      </c>
      <c r="G63" s="41">
        <f>'VITESSEPL sens 1 '!G63+'VITESSEVL sens 1 '!G63</f>
        <v>0</v>
      </c>
      <c r="H63" s="41">
        <f>'VITESSEPL sens 1 '!H63+'VITESSEVL sens 1 '!H63</f>
        <v>0</v>
      </c>
      <c r="I63" s="41">
        <f>'VITESSEPL sens 1 '!I63+'VITESSEVL sens 1 '!I63</f>
        <v>0</v>
      </c>
      <c r="J63" s="41">
        <f>'VITESSEPL sens 1 '!J63+'VITESSEVL sens 1 '!J63</f>
        <v>0</v>
      </c>
      <c r="K63" s="41">
        <f>'VITESSEPL sens 1 '!K63+'VITESSEVL sens 1 '!K63</f>
        <v>0</v>
      </c>
      <c r="L63" s="41">
        <f>'VITESSEPL sens 1 '!L63+'VITESSEVL sens 1 '!L63</f>
        <v>0</v>
      </c>
      <c r="M63" s="41">
        <f>'VITESSEPL sens 1 '!M63+'VITESSEVL sens 1 '!M63</f>
        <v>0</v>
      </c>
      <c r="N63" s="41">
        <f>'VITESSEPL sens 1 '!N63+'VITESSEVL sens 1 '!N63</f>
        <v>0</v>
      </c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ht="13.5" customHeight="1" x14ac:dyDescent="0.25">
      <c r="B64" s="16" t="s">
        <v>22</v>
      </c>
      <c r="C64" s="20">
        <f>'VITESSEPL sens 1 '!C64+'VITESSEVL sens 1 '!C64</f>
        <v>0</v>
      </c>
      <c r="D64" s="41">
        <f>'VITESSEPL sens 1 '!D64+'VITESSEVL sens 1 '!D64</f>
        <v>0</v>
      </c>
      <c r="E64" s="41">
        <f>'VITESSEPL sens 1 '!E64+'VITESSEVL sens 1 '!E64</f>
        <v>0</v>
      </c>
      <c r="F64" s="41">
        <f>'VITESSEPL sens 1 '!F64+'VITESSEVL sens 1 '!F64</f>
        <v>0</v>
      </c>
      <c r="G64" s="41">
        <f>'VITESSEPL sens 1 '!G64+'VITESSEVL sens 1 '!G64</f>
        <v>0</v>
      </c>
      <c r="H64" s="41">
        <f>'VITESSEPL sens 1 '!H64+'VITESSEVL sens 1 '!H64</f>
        <v>0</v>
      </c>
      <c r="I64" s="41">
        <f>'VITESSEPL sens 1 '!I64+'VITESSEVL sens 1 '!I64</f>
        <v>0</v>
      </c>
      <c r="J64" s="41">
        <f>'VITESSEPL sens 1 '!J64+'VITESSEVL sens 1 '!J64</f>
        <v>0</v>
      </c>
      <c r="K64" s="41">
        <f>'VITESSEPL sens 1 '!K64+'VITESSEVL sens 1 '!K64</f>
        <v>0</v>
      </c>
      <c r="L64" s="41">
        <f>'VITESSEPL sens 1 '!L64+'VITESSEVL sens 1 '!L64</f>
        <v>0</v>
      </c>
      <c r="M64" s="41">
        <f>'VITESSEPL sens 1 '!M64+'VITESSEVL sens 1 '!M64</f>
        <v>0</v>
      </c>
      <c r="N64" s="41">
        <f>'VITESSEPL sens 1 '!N64+'VITESSEVL sens 1 '!N64</f>
        <v>0</v>
      </c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ht="13.5" customHeight="1" x14ac:dyDescent="0.25">
      <c r="B65" s="16" t="s">
        <v>23</v>
      </c>
      <c r="C65" s="20">
        <f>'VITESSEPL sens 1 '!C65+'VITESSEVL sens 1 '!C65</f>
        <v>0</v>
      </c>
      <c r="D65" s="41">
        <f>'VITESSEPL sens 1 '!D65+'VITESSEVL sens 1 '!D65</f>
        <v>0</v>
      </c>
      <c r="E65" s="41">
        <f>'VITESSEPL sens 1 '!E65+'VITESSEVL sens 1 '!E65</f>
        <v>0</v>
      </c>
      <c r="F65" s="41">
        <f>'VITESSEPL sens 1 '!F65+'VITESSEVL sens 1 '!F65</f>
        <v>1</v>
      </c>
      <c r="G65" s="41">
        <f>'VITESSEPL sens 1 '!G65+'VITESSEVL sens 1 '!G65</f>
        <v>0</v>
      </c>
      <c r="H65" s="41">
        <f>'VITESSEPL sens 1 '!H65+'VITESSEVL sens 1 '!H65</f>
        <v>0</v>
      </c>
      <c r="I65" s="41">
        <f>'VITESSEPL sens 1 '!I65+'VITESSEVL sens 1 '!I65</f>
        <v>0</v>
      </c>
      <c r="J65" s="41">
        <f>'VITESSEPL sens 1 '!J65+'VITESSEVL sens 1 '!J65</f>
        <v>0</v>
      </c>
      <c r="K65" s="41">
        <f>'VITESSEPL sens 1 '!K65+'VITESSEVL sens 1 '!K65</f>
        <v>0</v>
      </c>
      <c r="L65" s="41">
        <f>'VITESSEPL sens 1 '!L65+'VITESSEVL sens 1 '!L65</f>
        <v>0</v>
      </c>
      <c r="M65" s="41">
        <f>'VITESSEPL sens 1 '!M65+'VITESSEVL sens 1 '!M65</f>
        <v>0</v>
      </c>
      <c r="N65" s="41">
        <f>'VITESSEPL sens 1 '!N65+'VITESSEVL sens 1 '!N65</f>
        <v>0</v>
      </c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ht="13.5" customHeight="1" x14ac:dyDescent="0.25">
      <c r="B66" s="16" t="s">
        <v>24</v>
      </c>
      <c r="C66" s="20">
        <f>'VITESSEPL sens 1 '!C66+'VITESSEVL sens 1 '!C66</f>
        <v>0</v>
      </c>
      <c r="D66" s="41">
        <f>'VITESSEPL sens 1 '!D66+'VITESSEVL sens 1 '!D66</f>
        <v>0</v>
      </c>
      <c r="E66" s="41">
        <f>'VITESSEPL sens 1 '!E66+'VITESSEVL sens 1 '!E66</f>
        <v>1</v>
      </c>
      <c r="F66" s="41">
        <f>'VITESSEPL sens 1 '!F66+'VITESSEVL sens 1 '!F66</f>
        <v>0</v>
      </c>
      <c r="G66" s="41">
        <f>'VITESSEPL sens 1 '!G66+'VITESSEVL sens 1 '!G66</f>
        <v>1</v>
      </c>
      <c r="H66" s="41">
        <f>'VITESSEPL sens 1 '!H66+'VITESSEVL sens 1 '!H66</f>
        <v>0</v>
      </c>
      <c r="I66" s="41">
        <f>'VITESSEPL sens 1 '!I66+'VITESSEVL sens 1 '!I66</f>
        <v>0</v>
      </c>
      <c r="J66" s="41">
        <f>'VITESSEPL sens 1 '!J66+'VITESSEVL sens 1 '!J66</f>
        <v>0</v>
      </c>
      <c r="K66" s="41">
        <f>'VITESSEPL sens 1 '!K66+'VITESSEVL sens 1 '!K66</f>
        <v>0</v>
      </c>
      <c r="L66" s="41">
        <f>'VITESSEPL sens 1 '!L66+'VITESSEVL sens 1 '!L66</f>
        <v>0</v>
      </c>
      <c r="M66" s="41">
        <f>'VITESSEPL sens 1 '!M66+'VITESSEVL sens 1 '!M66</f>
        <v>0</v>
      </c>
      <c r="N66" s="41">
        <f>'VITESSEPL sens 1 '!N66+'VITESSEVL sens 1 '!N66</f>
        <v>0</v>
      </c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ht="13.5" customHeight="1" x14ac:dyDescent="0.25">
      <c r="B67" s="16" t="s">
        <v>25</v>
      </c>
      <c r="C67" s="20">
        <f>'VITESSEPL sens 1 '!C67+'VITESSEVL sens 1 '!C67</f>
        <v>0</v>
      </c>
      <c r="D67" s="41">
        <f>'VITESSEPL sens 1 '!D67+'VITESSEVL sens 1 '!D67</f>
        <v>0</v>
      </c>
      <c r="E67" s="41">
        <f>'VITESSEPL sens 1 '!E67+'VITESSEVL sens 1 '!E67</f>
        <v>2</v>
      </c>
      <c r="F67" s="41">
        <f>'VITESSEPL sens 1 '!F67+'VITESSEVL sens 1 '!F67</f>
        <v>3</v>
      </c>
      <c r="G67" s="41">
        <f>'VITESSEPL sens 1 '!G67+'VITESSEVL sens 1 '!G67</f>
        <v>1</v>
      </c>
      <c r="H67" s="41">
        <f>'VITESSEPL sens 1 '!H67+'VITESSEVL sens 1 '!H67</f>
        <v>1</v>
      </c>
      <c r="I67" s="41">
        <f>'VITESSEPL sens 1 '!I67+'VITESSEVL sens 1 '!I67</f>
        <v>0</v>
      </c>
      <c r="J67" s="41">
        <f>'VITESSEPL sens 1 '!J67+'VITESSEVL sens 1 '!J67</f>
        <v>0</v>
      </c>
      <c r="K67" s="41">
        <f>'VITESSEPL sens 1 '!K67+'VITESSEVL sens 1 '!K67</f>
        <v>0</v>
      </c>
      <c r="L67" s="41">
        <f>'VITESSEPL sens 1 '!L67+'VITESSEVL sens 1 '!L67</f>
        <v>0</v>
      </c>
      <c r="M67" s="41">
        <f>'VITESSEPL sens 1 '!M67+'VITESSEVL sens 1 '!M67</f>
        <v>0</v>
      </c>
      <c r="N67" s="41">
        <f>'VITESSEPL sens 1 '!N67+'VITESSEVL sens 1 '!N67</f>
        <v>0</v>
      </c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ht="13.5" customHeight="1" x14ac:dyDescent="0.25">
      <c r="B68" s="16" t="s">
        <v>26</v>
      </c>
      <c r="C68" s="20">
        <f>'VITESSEPL sens 1 '!C68+'VITESSEVL sens 1 '!C68</f>
        <v>0</v>
      </c>
      <c r="D68" s="41">
        <f>'VITESSEPL sens 1 '!D68+'VITESSEVL sens 1 '!D68</f>
        <v>2</v>
      </c>
      <c r="E68" s="41">
        <f>'VITESSEPL sens 1 '!E68+'VITESSEVL sens 1 '!E68</f>
        <v>5</v>
      </c>
      <c r="F68" s="41">
        <f>'VITESSEPL sens 1 '!F68+'VITESSEVL sens 1 '!F68</f>
        <v>11</v>
      </c>
      <c r="G68" s="41">
        <f>'VITESSEPL sens 1 '!G68+'VITESSEVL sens 1 '!G68</f>
        <v>7</v>
      </c>
      <c r="H68" s="41">
        <f>'VITESSEPL sens 1 '!H68+'VITESSEVL sens 1 '!H68</f>
        <v>0</v>
      </c>
      <c r="I68" s="41">
        <f>'VITESSEPL sens 1 '!I68+'VITESSEVL sens 1 '!I68</f>
        <v>0</v>
      </c>
      <c r="J68" s="41">
        <f>'VITESSEPL sens 1 '!J68+'VITESSEVL sens 1 '!J68</f>
        <v>0</v>
      </c>
      <c r="K68" s="41">
        <f>'VITESSEPL sens 1 '!K68+'VITESSEVL sens 1 '!K68</f>
        <v>0</v>
      </c>
      <c r="L68" s="41">
        <f>'VITESSEPL sens 1 '!L68+'VITESSEVL sens 1 '!L68</f>
        <v>0</v>
      </c>
      <c r="M68" s="41">
        <f>'VITESSEPL sens 1 '!M68+'VITESSEVL sens 1 '!M68</f>
        <v>0</v>
      </c>
      <c r="N68" s="41">
        <f>'VITESSEPL sens 1 '!N68+'VITESSEVL sens 1 '!N68</f>
        <v>0</v>
      </c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ht="13.5" customHeight="1" x14ac:dyDescent="0.25">
      <c r="B69" s="16" t="s">
        <v>27</v>
      </c>
      <c r="C69" s="20">
        <f>'VITESSEPL sens 1 '!C69+'VITESSEVL sens 1 '!C69</f>
        <v>0</v>
      </c>
      <c r="D69" s="41">
        <f>'VITESSEPL sens 1 '!D69+'VITESSEVL sens 1 '!D69</f>
        <v>3</v>
      </c>
      <c r="E69" s="41">
        <f>'VITESSEPL sens 1 '!E69+'VITESSEVL sens 1 '!E69</f>
        <v>3</v>
      </c>
      <c r="F69" s="41">
        <f>'VITESSEPL sens 1 '!F69+'VITESSEVL sens 1 '!F69</f>
        <v>17</v>
      </c>
      <c r="G69" s="41">
        <f>'VITESSEPL sens 1 '!G69+'VITESSEVL sens 1 '!G69</f>
        <v>6</v>
      </c>
      <c r="H69" s="41">
        <f>'VITESSEPL sens 1 '!H69+'VITESSEVL sens 1 '!H69</f>
        <v>1</v>
      </c>
      <c r="I69" s="41">
        <f>'VITESSEPL sens 1 '!I69+'VITESSEVL sens 1 '!I69</f>
        <v>0</v>
      </c>
      <c r="J69" s="41">
        <f>'VITESSEPL sens 1 '!J69+'VITESSEVL sens 1 '!J69</f>
        <v>0</v>
      </c>
      <c r="K69" s="41">
        <f>'VITESSEPL sens 1 '!K69+'VITESSEVL sens 1 '!K69</f>
        <v>0</v>
      </c>
      <c r="L69" s="41">
        <f>'VITESSEPL sens 1 '!L69+'VITESSEVL sens 1 '!L69</f>
        <v>0</v>
      </c>
      <c r="M69" s="41">
        <f>'VITESSEPL sens 1 '!M69+'VITESSEVL sens 1 '!M69</f>
        <v>0</v>
      </c>
      <c r="N69" s="41">
        <f>'VITESSEPL sens 1 '!N69+'VITESSEVL sens 1 '!N69</f>
        <v>0</v>
      </c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ht="13.5" customHeight="1" x14ac:dyDescent="0.25">
      <c r="B70" s="16" t="s">
        <v>28</v>
      </c>
      <c r="C70" s="20">
        <f>'VITESSEPL sens 1 '!C70+'VITESSEVL sens 1 '!C70</f>
        <v>0</v>
      </c>
      <c r="D70" s="41">
        <f>'VITESSEPL sens 1 '!D70+'VITESSEVL sens 1 '!D70</f>
        <v>2</v>
      </c>
      <c r="E70" s="41">
        <f>'VITESSEPL sens 1 '!E70+'VITESSEVL sens 1 '!E70</f>
        <v>15</v>
      </c>
      <c r="F70" s="41">
        <f>'VITESSEPL sens 1 '!F70+'VITESSEVL sens 1 '!F70</f>
        <v>31</v>
      </c>
      <c r="G70" s="41">
        <f>'VITESSEPL sens 1 '!G70+'VITESSEVL sens 1 '!G70</f>
        <v>12</v>
      </c>
      <c r="H70" s="41">
        <f>'VITESSEPL sens 1 '!H70+'VITESSEVL sens 1 '!H70</f>
        <v>0</v>
      </c>
      <c r="I70" s="41">
        <f>'VITESSEPL sens 1 '!I70+'VITESSEVL sens 1 '!I70</f>
        <v>0</v>
      </c>
      <c r="J70" s="41">
        <f>'VITESSEPL sens 1 '!J70+'VITESSEVL sens 1 '!J70</f>
        <v>0</v>
      </c>
      <c r="K70" s="41">
        <f>'VITESSEPL sens 1 '!K70+'VITESSEVL sens 1 '!K70</f>
        <v>0</v>
      </c>
      <c r="L70" s="41">
        <f>'VITESSEPL sens 1 '!L70+'VITESSEVL sens 1 '!L70</f>
        <v>1</v>
      </c>
      <c r="M70" s="41">
        <f>'VITESSEPL sens 1 '!M70+'VITESSEVL sens 1 '!M70</f>
        <v>0</v>
      </c>
      <c r="N70" s="41">
        <f>'VITESSEPL sens 1 '!N70+'VITESSEVL sens 1 '!N70</f>
        <v>0</v>
      </c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ht="13.5" customHeight="1" x14ac:dyDescent="0.25">
      <c r="B71" s="16" t="s">
        <v>29</v>
      </c>
      <c r="C71" s="20">
        <f>'VITESSEPL sens 1 '!C71+'VITESSEVL sens 1 '!C71</f>
        <v>1</v>
      </c>
      <c r="D71" s="41">
        <f>'VITESSEPL sens 1 '!D71+'VITESSEVL sens 1 '!D71</f>
        <v>2</v>
      </c>
      <c r="E71" s="41">
        <f>'VITESSEPL sens 1 '!E71+'VITESSEVL sens 1 '!E71</f>
        <v>15</v>
      </c>
      <c r="F71" s="41">
        <f>'VITESSEPL sens 1 '!F71+'VITESSEVL sens 1 '!F71</f>
        <v>29</v>
      </c>
      <c r="G71" s="41">
        <f>'VITESSEPL sens 1 '!G71+'VITESSEVL sens 1 '!G71</f>
        <v>13</v>
      </c>
      <c r="H71" s="41">
        <f>'VITESSEPL sens 1 '!H71+'VITESSEVL sens 1 '!H71</f>
        <v>0</v>
      </c>
      <c r="I71" s="41">
        <f>'VITESSEPL sens 1 '!I71+'VITESSEVL sens 1 '!I71</f>
        <v>0</v>
      </c>
      <c r="J71" s="41">
        <f>'VITESSEPL sens 1 '!J71+'VITESSEVL sens 1 '!J71</f>
        <v>0</v>
      </c>
      <c r="K71" s="41">
        <f>'VITESSEPL sens 1 '!K71+'VITESSEVL sens 1 '!K71</f>
        <v>0</v>
      </c>
      <c r="L71" s="41">
        <f>'VITESSEPL sens 1 '!L71+'VITESSEVL sens 1 '!L71</f>
        <v>0</v>
      </c>
      <c r="M71" s="41">
        <f>'VITESSEPL sens 1 '!M71+'VITESSEVL sens 1 '!M71</f>
        <v>0</v>
      </c>
      <c r="N71" s="41">
        <f>'VITESSEPL sens 1 '!N71+'VITESSEVL sens 1 '!N71</f>
        <v>0</v>
      </c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13.5" customHeight="1" x14ac:dyDescent="0.25">
      <c r="B72" s="16" t="s">
        <v>30</v>
      </c>
      <c r="C72" s="20">
        <f>'VITESSEPL sens 1 '!C72+'VITESSEVL sens 1 '!C72</f>
        <v>0</v>
      </c>
      <c r="D72" s="41">
        <f>'VITESSEPL sens 1 '!D72+'VITESSEVL sens 1 '!D72</f>
        <v>2</v>
      </c>
      <c r="E72" s="41">
        <f>'VITESSEPL sens 1 '!E72+'VITESSEVL sens 1 '!E72</f>
        <v>6</v>
      </c>
      <c r="F72" s="41">
        <f>'VITESSEPL sens 1 '!F72+'VITESSEVL sens 1 '!F72</f>
        <v>17</v>
      </c>
      <c r="G72" s="41">
        <f>'VITESSEPL sens 1 '!G72+'VITESSEVL sens 1 '!G72</f>
        <v>8</v>
      </c>
      <c r="H72" s="41">
        <f>'VITESSEPL sens 1 '!H72+'VITESSEVL sens 1 '!H72</f>
        <v>1</v>
      </c>
      <c r="I72" s="41">
        <f>'VITESSEPL sens 1 '!I72+'VITESSEVL sens 1 '!I72</f>
        <v>0</v>
      </c>
      <c r="J72" s="41">
        <f>'VITESSEPL sens 1 '!J72+'VITESSEVL sens 1 '!J72</f>
        <v>0</v>
      </c>
      <c r="K72" s="41">
        <f>'VITESSEPL sens 1 '!K72+'VITESSEVL sens 1 '!K72</f>
        <v>0</v>
      </c>
      <c r="L72" s="41">
        <f>'VITESSEPL sens 1 '!L72+'VITESSEVL sens 1 '!L72</f>
        <v>0</v>
      </c>
      <c r="M72" s="41">
        <f>'VITESSEPL sens 1 '!M72+'VITESSEVL sens 1 '!M72</f>
        <v>0</v>
      </c>
      <c r="N72" s="41">
        <f>'VITESSEPL sens 1 '!N72+'VITESSEVL sens 1 '!N72</f>
        <v>0</v>
      </c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13.5" customHeight="1" x14ac:dyDescent="0.25">
      <c r="B73" s="16" t="s">
        <v>31</v>
      </c>
      <c r="C73" s="20">
        <f>'VITESSEPL sens 1 '!C73+'VITESSEVL sens 1 '!C73</f>
        <v>0</v>
      </c>
      <c r="D73" s="41">
        <f>'VITESSEPL sens 1 '!D73+'VITESSEVL sens 1 '!D73</f>
        <v>1</v>
      </c>
      <c r="E73" s="41">
        <f>'VITESSEPL sens 1 '!E73+'VITESSEVL sens 1 '!E73</f>
        <v>5</v>
      </c>
      <c r="F73" s="41">
        <f>'VITESSEPL sens 1 '!F73+'VITESSEVL sens 1 '!F73</f>
        <v>22</v>
      </c>
      <c r="G73" s="41">
        <f>'VITESSEPL sens 1 '!G73+'VITESSEVL sens 1 '!G73</f>
        <v>12</v>
      </c>
      <c r="H73" s="41">
        <f>'VITESSEPL sens 1 '!H73+'VITESSEVL sens 1 '!H73</f>
        <v>1</v>
      </c>
      <c r="I73" s="41">
        <f>'VITESSEPL sens 1 '!I73+'VITESSEVL sens 1 '!I73</f>
        <v>1</v>
      </c>
      <c r="J73" s="41">
        <f>'VITESSEPL sens 1 '!J73+'VITESSEVL sens 1 '!J73</f>
        <v>0</v>
      </c>
      <c r="K73" s="41">
        <f>'VITESSEPL sens 1 '!K73+'VITESSEVL sens 1 '!K73</f>
        <v>0</v>
      </c>
      <c r="L73" s="41">
        <f>'VITESSEPL sens 1 '!L73+'VITESSEVL sens 1 '!L73</f>
        <v>0</v>
      </c>
      <c r="M73" s="41">
        <f>'VITESSEPL sens 1 '!M73+'VITESSEVL sens 1 '!M73</f>
        <v>0</v>
      </c>
      <c r="N73" s="41">
        <f>'VITESSEPL sens 1 '!N73+'VITESSEVL sens 1 '!N73</f>
        <v>0</v>
      </c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13.5" customHeight="1" x14ac:dyDescent="0.25">
      <c r="B74" s="16" t="s">
        <v>32</v>
      </c>
      <c r="C74" s="20">
        <f>'VITESSEPL sens 1 '!C74+'VITESSEVL sens 1 '!C74</f>
        <v>0</v>
      </c>
      <c r="D74" s="41">
        <f>'VITESSEPL sens 1 '!D74+'VITESSEVL sens 1 '!D74</f>
        <v>0</v>
      </c>
      <c r="E74" s="41">
        <f>'VITESSEPL sens 1 '!E74+'VITESSEVL sens 1 '!E74</f>
        <v>10</v>
      </c>
      <c r="F74" s="41">
        <f>'VITESSEPL sens 1 '!F74+'VITESSEVL sens 1 '!F74</f>
        <v>31</v>
      </c>
      <c r="G74" s="41">
        <f>'VITESSEPL sens 1 '!G74+'VITESSEVL sens 1 '!G74</f>
        <v>14</v>
      </c>
      <c r="H74" s="41">
        <f>'VITESSEPL sens 1 '!H74+'VITESSEVL sens 1 '!H74</f>
        <v>2</v>
      </c>
      <c r="I74" s="41">
        <f>'VITESSEPL sens 1 '!I74+'VITESSEVL sens 1 '!I74</f>
        <v>1</v>
      </c>
      <c r="J74" s="41">
        <f>'VITESSEPL sens 1 '!J74+'VITESSEVL sens 1 '!J74</f>
        <v>0</v>
      </c>
      <c r="K74" s="41">
        <f>'VITESSEPL sens 1 '!K74+'VITESSEVL sens 1 '!K74</f>
        <v>0</v>
      </c>
      <c r="L74" s="41">
        <f>'VITESSEPL sens 1 '!L74+'VITESSEVL sens 1 '!L74</f>
        <v>0</v>
      </c>
      <c r="M74" s="41">
        <f>'VITESSEPL sens 1 '!M74+'VITESSEVL sens 1 '!M74</f>
        <v>0</v>
      </c>
      <c r="N74" s="41">
        <f>'VITESSEPL sens 1 '!N74+'VITESSEVL sens 1 '!N74</f>
        <v>0</v>
      </c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5" customHeight="1" x14ac:dyDescent="0.25">
      <c r="B75" s="16" t="s">
        <v>33</v>
      </c>
      <c r="C75" s="20">
        <f>'VITESSEPL sens 1 '!C75+'VITESSEVL sens 1 '!C75</f>
        <v>0</v>
      </c>
      <c r="D75" s="41">
        <f>'VITESSEPL sens 1 '!D75+'VITESSEVL sens 1 '!D75</f>
        <v>2</v>
      </c>
      <c r="E75" s="41">
        <f>'VITESSEPL sens 1 '!E75+'VITESSEVL sens 1 '!E75</f>
        <v>11</v>
      </c>
      <c r="F75" s="41">
        <f>'VITESSEPL sens 1 '!F75+'VITESSEVL sens 1 '!F75</f>
        <v>32</v>
      </c>
      <c r="G75" s="41">
        <f>'VITESSEPL sens 1 '!G75+'VITESSEVL sens 1 '!G75</f>
        <v>19</v>
      </c>
      <c r="H75" s="41">
        <f>'VITESSEPL sens 1 '!H75+'VITESSEVL sens 1 '!H75</f>
        <v>5</v>
      </c>
      <c r="I75" s="41">
        <f>'VITESSEPL sens 1 '!I75+'VITESSEVL sens 1 '!I75</f>
        <v>0</v>
      </c>
      <c r="J75" s="41">
        <f>'VITESSEPL sens 1 '!J75+'VITESSEVL sens 1 '!J75</f>
        <v>0</v>
      </c>
      <c r="K75" s="41">
        <f>'VITESSEPL sens 1 '!K75+'VITESSEVL sens 1 '!K75</f>
        <v>0</v>
      </c>
      <c r="L75" s="41">
        <f>'VITESSEPL sens 1 '!L75+'VITESSEVL sens 1 '!L75</f>
        <v>0</v>
      </c>
      <c r="M75" s="41">
        <f>'VITESSEPL sens 1 '!M75+'VITESSEVL sens 1 '!M75</f>
        <v>0</v>
      </c>
      <c r="N75" s="41">
        <f>'VITESSEPL sens 1 '!N75+'VITESSEVL sens 1 '!N75</f>
        <v>0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ht="13.5" customHeight="1" x14ac:dyDescent="0.25">
      <c r="B76" s="16" t="s">
        <v>34</v>
      </c>
      <c r="C76" s="20">
        <f>'VITESSEPL sens 1 '!C76+'VITESSEVL sens 1 '!C76</f>
        <v>0</v>
      </c>
      <c r="D76" s="41">
        <f>'VITESSEPL sens 1 '!D76+'VITESSEVL sens 1 '!D76</f>
        <v>2</v>
      </c>
      <c r="E76" s="41">
        <f>'VITESSEPL sens 1 '!E76+'VITESSEVL sens 1 '!E76</f>
        <v>9</v>
      </c>
      <c r="F76" s="41">
        <f>'VITESSEPL sens 1 '!F76+'VITESSEVL sens 1 '!F76</f>
        <v>30</v>
      </c>
      <c r="G76" s="41">
        <f>'VITESSEPL sens 1 '!G76+'VITESSEVL sens 1 '!G76</f>
        <v>20</v>
      </c>
      <c r="H76" s="41">
        <f>'VITESSEPL sens 1 '!H76+'VITESSEVL sens 1 '!H76</f>
        <v>4</v>
      </c>
      <c r="I76" s="41">
        <f>'VITESSEPL sens 1 '!I76+'VITESSEVL sens 1 '!I76</f>
        <v>0</v>
      </c>
      <c r="J76" s="41">
        <f>'VITESSEPL sens 1 '!J76+'VITESSEVL sens 1 '!J76</f>
        <v>0</v>
      </c>
      <c r="K76" s="41">
        <f>'VITESSEPL sens 1 '!K76+'VITESSEVL sens 1 '!K76</f>
        <v>0</v>
      </c>
      <c r="L76" s="41">
        <f>'VITESSEPL sens 1 '!L76+'VITESSEVL sens 1 '!L76</f>
        <v>0</v>
      </c>
      <c r="M76" s="41">
        <f>'VITESSEPL sens 1 '!M76+'VITESSEVL sens 1 '!M76</f>
        <v>0</v>
      </c>
      <c r="N76" s="41">
        <f>'VITESSEPL sens 1 '!N76+'VITESSEVL sens 1 '!N76</f>
        <v>0</v>
      </c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ht="13.5" customHeight="1" x14ac:dyDescent="0.25">
      <c r="B77" s="16" t="s">
        <v>35</v>
      </c>
      <c r="C77" s="20">
        <f>'VITESSEPL sens 1 '!C77+'VITESSEVL sens 1 '!C77</f>
        <v>1</v>
      </c>
      <c r="D77" s="41">
        <f>'VITESSEPL sens 1 '!D77+'VITESSEVL sens 1 '!D77</f>
        <v>3</v>
      </c>
      <c r="E77" s="41">
        <f>'VITESSEPL sens 1 '!E77+'VITESSEVL sens 1 '!E77</f>
        <v>7</v>
      </c>
      <c r="F77" s="41">
        <f>'VITESSEPL sens 1 '!F77+'VITESSEVL sens 1 '!F77</f>
        <v>39</v>
      </c>
      <c r="G77" s="41">
        <f>'VITESSEPL sens 1 '!G77+'VITESSEVL sens 1 '!G77</f>
        <v>6</v>
      </c>
      <c r="H77" s="41">
        <f>'VITESSEPL sens 1 '!H77+'VITESSEVL sens 1 '!H77</f>
        <v>0</v>
      </c>
      <c r="I77" s="41">
        <f>'VITESSEPL sens 1 '!I77+'VITESSEVL sens 1 '!I77</f>
        <v>0</v>
      </c>
      <c r="J77" s="41">
        <f>'VITESSEPL sens 1 '!J77+'VITESSEVL sens 1 '!J77</f>
        <v>0</v>
      </c>
      <c r="K77" s="41">
        <f>'VITESSEPL sens 1 '!K77+'VITESSEVL sens 1 '!K77</f>
        <v>0</v>
      </c>
      <c r="L77" s="41">
        <f>'VITESSEPL sens 1 '!L77+'VITESSEVL sens 1 '!L77</f>
        <v>0</v>
      </c>
      <c r="M77" s="41">
        <f>'VITESSEPL sens 1 '!M77+'VITESSEVL sens 1 '!M77</f>
        <v>0</v>
      </c>
      <c r="N77" s="41">
        <f>'VITESSEPL sens 1 '!N77+'VITESSEVL sens 1 '!N77</f>
        <v>0</v>
      </c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ht="13.5" customHeight="1" x14ac:dyDescent="0.25">
      <c r="B78" s="16" t="s">
        <v>36</v>
      </c>
      <c r="C78" s="20">
        <f>'VITESSEPL sens 1 '!C78+'VITESSEVL sens 1 '!C78</f>
        <v>0</v>
      </c>
      <c r="D78" s="41">
        <f>'VITESSEPL sens 1 '!D78+'VITESSEVL sens 1 '!D78</f>
        <v>4</v>
      </c>
      <c r="E78" s="41">
        <f>'VITESSEPL sens 1 '!E78+'VITESSEVL sens 1 '!E78</f>
        <v>9</v>
      </c>
      <c r="F78" s="41">
        <f>'VITESSEPL sens 1 '!F78+'VITESSEVL sens 1 '!F78</f>
        <v>34</v>
      </c>
      <c r="G78" s="41">
        <f>'VITESSEPL sens 1 '!G78+'VITESSEVL sens 1 '!G78</f>
        <v>7</v>
      </c>
      <c r="H78" s="41">
        <f>'VITESSEPL sens 1 '!H78+'VITESSEVL sens 1 '!H78</f>
        <v>3</v>
      </c>
      <c r="I78" s="41">
        <f>'VITESSEPL sens 1 '!I78+'VITESSEVL sens 1 '!I78</f>
        <v>1</v>
      </c>
      <c r="J78" s="41">
        <f>'VITESSEPL sens 1 '!J78+'VITESSEVL sens 1 '!J78</f>
        <v>0</v>
      </c>
      <c r="K78" s="41">
        <f>'VITESSEPL sens 1 '!K78+'VITESSEVL sens 1 '!K78</f>
        <v>0</v>
      </c>
      <c r="L78" s="41">
        <f>'VITESSEPL sens 1 '!L78+'VITESSEVL sens 1 '!L78</f>
        <v>0</v>
      </c>
      <c r="M78" s="41">
        <f>'VITESSEPL sens 1 '!M78+'VITESSEVL sens 1 '!M78</f>
        <v>0</v>
      </c>
      <c r="N78" s="41">
        <f>'VITESSEPL sens 1 '!N78+'VITESSEVL sens 1 '!N78</f>
        <v>0</v>
      </c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ht="13.5" customHeight="1" x14ac:dyDescent="0.25">
      <c r="B79" s="16" t="s">
        <v>37</v>
      </c>
      <c r="C79" s="20">
        <f>'VITESSEPL sens 1 '!C79+'VITESSEVL sens 1 '!C79</f>
        <v>0</v>
      </c>
      <c r="D79" s="41">
        <f>'VITESSEPL sens 1 '!D79+'VITESSEVL sens 1 '!D79</f>
        <v>1</v>
      </c>
      <c r="E79" s="41">
        <f>'VITESSEPL sens 1 '!E79+'VITESSEVL sens 1 '!E79</f>
        <v>19</v>
      </c>
      <c r="F79" s="41">
        <f>'VITESSEPL sens 1 '!F79+'VITESSEVL sens 1 '!F79</f>
        <v>37</v>
      </c>
      <c r="G79" s="41">
        <f>'VITESSEPL sens 1 '!G79+'VITESSEVL sens 1 '!G79</f>
        <v>28</v>
      </c>
      <c r="H79" s="41">
        <f>'VITESSEPL sens 1 '!H79+'VITESSEVL sens 1 '!H79</f>
        <v>7</v>
      </c>
      <c r="I79" s="41">
        <f>'VITESSEPL sens 1 '!I79+'VITESSEVL sens 1 '!I79</f>
        <v>0</v>
      </c>
      <c r="J79" s="41">
        <f>'VITESSEPL sens 1 '!J79+'VITESSEVL sens 1 '!J79</f>
        <v>0</v>
      </c>
      <c r="K79" s="41">
        <f>'VITESSEPL sens 1 '!K79+'VITESSEVL sens 1 '!K79</f>
        <v>1</v>
      </c>
      <c r="L79" s="41">
        <f>'VITESSEPL sens 1 '!L79+'VITESSEVL sens 1 '!L79</f>
        <v>0</v>
      </c>
      <c r="M79" s="41">
        <f>'VITESSEPL sens 1 '!M79+'VITESSEVL sens 1 '!M79</f>
        <v>0</v>
      </c>
      <c r="N79" s="41">
        <f>'VITESSEPL sens 1 '!N79+'VITESSEVL sens 1 '!N79</f>
        <v>0</v>
      </c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ht="13.5" customHeight="1" x14ac:dyDescent="0.25">
      <c r="B80" s="16" t="s">
        <v>38</v>
      </c>
      <c r="C80" s="20">
        <f>'VITESSEPL sens 1 '!C80+'VITESSEVL sens 1 '!C80</f>
        <v>0</v>
      </c>
      <c r="D80" s="41">
        <f>'VITESSEPL sens 1 '!D80+'VITESSEVL sens 1 '!D80</f>
        <v>1</v>
      </c>
      <c r="E80" s="41">
        <f>'VITESSEPL sens 1 '!E80+'VITESSEVL sens 1 '!E80</f>
        <v>22</v>
      </c>
      <c r="F80" s="41">
        <f>'VITESSEPL sens 1 '!F80+'VITESSEVL sens 1 '!F80</f>
        <v>29</v>
      </c>
      <c r="G80" s="41">
        <f>'VITESSEPL sens 1 '!G80+'VITESSEVL sens 1 '!G80</f>
        <v>22</v>
      </c>
      <c r="H80" s="41">
        <f>'VITESSEPL sens 1 '!H80+'VITESSEVL sens 1 '!H80</f>
        <v>3</v>
      </c>
      <c r="I80" s="41">
        <f>'VITESSEPL sens 1 '!I80+'VITESSEVL sens 1 '!I80</f>
        <v>1</v>
      </c>
      <c r="J80" s="41">
        <f>'VITESSEPL sens 1 '!J80+'VITESSEVL sens 1 '!J80</f>
        <v>0</v>
      </c>
      <c r="K80" s="41">
        <f>'VITESSEPL sens 1 '!K80+'VITESSEVL sens 1 '!K80</f>
        <v>0</v>
      </c>
      <c r="L80" s="41">
        <f>'VITESSEPL sens 1 '!L80+'VITESSEVL sens 1 '!L80</f>
        <v>0</v>
      </c>
      <c r="M80" s="41">
        <f>'VITESSEPL sens 1 '!M80+'VITESSEVL sens 1 '!M80</f>
        <v>0</v>
      </c>
      <c r="N80" s="41">
        <f>'VITESSEPL sens 1 '!N80+'VITESSEVL sens 1 '!N80</f>
        <v>0</v>
      </c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ht="13.5" customHeight="1" x14ac:dyDescent="0.25">
      <c r="B81" s="16" t="s">
        <v>39</v>
      </c>
      <c r="C81" s="20">
        <f>'VITESSEPL sens 1 '!C81+'VITESSEVL sens 1 '!C81</f>
        <v>0</v>
      </c>
      <c r="D81" s="41">
        <f>'VITESSEPL sens 1 '!D81+'VITESSEVL sens 1 '!D81</f>
        <v>0</v>
      </c>
      <c r="E81" s="41">
        <f>'VITESSEPL sens 1 '!E81+'VITESSEVL sens 1 '!E81</f>
        <v>15</v>
      </c>
      <c r="F81" s="41">
        <f>'VITESSEPL sens 1 '!F81+'VITESSEVL sens 1 '!F81</f>
        <v>45</v>
      </c>
      <c r="G81" s="41">
        <f>'VITESSEPL sens 1 '!G81+'VITESSEVL sens 1 '!G81</f>
        <v>16</v>
      </c>
      <c r="H81" s="41">
        <f>'VITESSEPL sens 1 '!H81+'VITESSEVL sens 1 '!H81</f>
        <v>2</v>
      </c>
      <c r="I81" s="41">
        <f>'VITESSEPL sens 1 '!I81+'VITESSEVL sens 1 '!I81</f>
        <v>0</v>
      </c>
      <c r="J81" s="41">
        <f>'VITESSEPL sens 1 '!J81+'VITESSEVL sens 1 '!J81</f>
        <v>0</v>
      </c>
      <c r="K81" s="41">
        <f>'VITESSEPL sens 1 '!K81+'VITESSEVL sens 1 '!K81</f>
        <v>0</v>
      </c>
      <c r="L81" s="41">
        <f>'VITESSEPL sens 1 '!L81+'VITESSEVL sens 1 '!L81</f>
        <v>0</v>
      </c>
      <c r="M81" s="41">
        <f>'VITESSEPL sens 1 '!M81+'VITESSEVL sens 1 '!M81</f>
        <v>0</v>
      </c>
      <c r="N81" s="41">
        <f>'VITESSEPL sens 1 '!N81+'VITESSEVL sens 1 '!N81</f>
        <v>0</v>
      </c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ht="13.5" customHeight="1" x14ac:dyDescent="0.25">
      <c r="B82" s="16" t="s">
        <v>40</v>
      </c>
      <c r="C82" s="20">
        <f>'VITESSEPL sens 1 '!C82+'VITESSEVL sens 1 '!C82</f>
        <v>0</v>
      </c>
      <c r="D82" s="41">
        <f>'VITESSEPL sens 1 '!D82+'VITESSEVL sens 1 '!D82</f>
        <v>3</v>
      </c>
      <c r="E82" s="41">
        <f>'VITESSEPL sens 1 '!E82+'VITESSEVL sens 1 '!E82</f>
        <v>9</v>
      </c>
      <c r="F82" s="41">
        <f>'VITESSEPL sens 1 '!F82+'VITESSEVL sens 1 '!F82</f>
        <v>31</v>
      </c>
      <c r="G82" s="41">
        <f>'VITESSEPL sens 1 '!G82+'VITESSEVL sens 1 '!G82</f>
        <v>10</v>
      </c>
      <c r="H82" s="41">
        <f>'VITESSEPL sens 1 '!H82+'VITESSEVL sens 1 '!H82</f>
        <v>1</v>
      </c>
      <c r="I82" s="41">
        <f>'VITESSEPL sens 1 '!I82+'VITESSEVL sens 1 '!I82</f>
        <v>0</v>
      </c>
      <c r="J82" s="41">
        <f>'VITESSEPL sens 1 '!J82+'VITESSEVL sens 1 '!J82</f>
        <v>0</v>
      </c>
      <c r="K82" s="41">
        <f>'VITESSEPL sens 1 '!K82+'VITESSEVL sens 1 '!K82</f>
        <v>0</v>
      </c>
      <c r="L82" s="41">
        <f>'VITESSEPL sens 1 '!L82+'VITESSEVL sens 1 '!L82</f>
        <v>0</v>
      </c>
      <c r="M82" s="41">
        <f>'VITESSEPL sens 1 '!M82+'VITESSEVL sens 1 '!M82</f>
        <v>0</v>
      </c>
      <c r="N82" s="41">
        <f>'VITESSEPL sens 1 '!N82+'VITESSEVL sens 1 '!N82</f>
        <v>0</v>
      </c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ht="13.5" customHeight="1" x14ac:dyDescent="0.25">
      <c r="B83" s="16" t="s">
        <v>41</v>
      </c>
      <c r="C83" s="20">
        <f>'VITESSEPL sens 1 '!C83+'VITESSEVL sens 1 '!C83</f>
        <v>0</v>
      </c>
      <c r="D83" s="41">
        <f>'VITESSEPL sens 1 '!D83+'VITESSEVL sens 1 '!D83</f>
        <v>1</v>
      </c>
      <c r="E83" s="41">
        <f>'VITESSEPL sens 1 '!E83+'VITESSEVL sens 1 '!E83</f>
        <v>2</v>
      </c>
      <c r="F83" s="41">
        <f>'VITESSEPL sens 1 '!F83+'VITESSEVL sens 1 '!F83</f>
        <v>17</v>
      </c>
      <c r="G83" s="41">
        <f>'VITESSEPL sens 1 '!G83+'VITESSEVL sens 1 '!G83</f>
        <v>7</v>
      </c>
      <c r="H83" s="41">
        <f>'VITESSEPL sens 1 '!H83+'VITESSEVL sens 1 '!H83</f>
        <v>2</v>
      </c>
      <c r="I83" s="41">
        <f>'VITESSEPL sens 1 '!I83+'VITESSEVL sens 1 '!I83</f>
        <v>1</v>
      </c>
      <c r="J83" s="41">
        <f>'VITESSEPL sens 1 '!J83+'VITESSEVL sens 1 '!J83</f>
        <v>0</v>
      </c>
      <c r="K83" s="41">
        <f>'VITESSEPL sens 1 '!K83+'VITESSEVL sens 1 '!K83</f>
        <v>0</v>
      </c>
      <c r="L83" s="41">
        <f>'VITESSEPL sens 1 '!L83+'VITESSEVL sens 1 '!L83</f>
        <v>0</v>
      </c>
      <c r="M83" s="41">
        <f>'VITESSEPL sens 1 '!M83+'VITESSEVL sens 1 '!M83</f>
        <v>0</v>
      </c>
      <c r="N83" s="41">
        <f>'VITESSEPL sens 1 '!N83+'VITESSEVL sens 1 '!N83</f>
        <v>0</v>
      </c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ht="13.5" customHeight="1" x14ac:dyDescent="0.25">
      <c r="B84" s="16" t="s">
        <v>42</v>
      </c>
      <c r="C84" s="20">
        <f>'VITESSEPL sens 1 '!C84+'VITESSEVL sens 1 '!C84</f>
        <v>0</v>
      </c>
      <c r="D84" s="41">
        <f>'VITESSEPL sens 1 '!D84+'VITESSEVL sens 1 '!D84</f>
        <v>2</v>
      </c>
      <c r="E84" s="41">
        <f>'VITESSEPL sens 1 '!E84+'VITESSEVL sens 1 '!E84</f>
        <v>4</v>
      </c>
      <c r="F84" s="41">
        <f>'VITESSEPL sens 1 '!F84+'VITESSEVL sens 1 '!F84</f>
        <v>13</v>
      </c>
      <c r="G84" s="41">
        <f>'VITESSEPL sens 1 '!G84+'VITESSEVL sens 1 '!G84</f>
        <v>6</v>
      </c>
      <c r="H84" s="41">
        <f>'VITESSEPL sens 1 '!H84+'VITESSEVL sens 1 '!H84</f>
        <v>0</v>
      </c>
      <c r="I84" s="41">
        <f>'VITESSEPL sens 1 '!I84+'VITESSEVL sens 1 '!I84</f>
        <v>0</v>
      </c>
      <c r="J84" s="41">
        <f>'VITESSEPL sens 1 '!J84+'VITESSEVL sens 1 '!J84</f>
        <v>0</v>
      </c>
      <c r="K84" s="41">
        <f>'VITESSEPL sens 1 '!K84+'VITESSEVL sens 1 '!K84</f>
        <v>0</v>
      </c>
      <c r="L84" s="41">
        <f>'VITESSEPL sens 1 '!L84+'VITESSEVL sens 1 '!L84</f>
        <v>0</v>
      </c>
      <c r="M84" s="41">
        <f>'VITESSEPL sens 1 '!M84+'VITESSEVL sens 1 '!M84</f>
        <v>0</v>
      </c>
      <c r="N84" s="41">
        <f>'VITESSEPL sens 1 '!N84+'VITESSEVL sens 1 '!N84</f>
        <v>0</v>
      </c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ht="13.5" customHeight="1" x14ac:dyDescent="0.25">
      <c r="B85" s="76" t="s">
        <v>43</v>
      </c>
      <c r="C85" s="20">
        <f>'VITESSEPL sens 1 '!C85+'VITESSEVL sens 1 '!C85</f>
        <v>0</v>
      </c>
      <c r="D85" s="41">
        <f>'VITESSEPL sens 1 '!D85+'VITESSEVL sens 1 '!D85</f>
        <v>0</v>
      </c>
      <c r="E85" s="41">
        <f>'VITESSEPL sens 1 '!E85+'VITESSEVL sens 1 '!E85</f>
        <v>2</v>
      </c>
      <c r="F85" s="41">
        <f>'VITESSEPL sens 1 '!F85+'VITESSEVL sens 1 '!F85</f>
        <v>7</v>
      </c>
      <c r="G85" s="41">
        <f>'VITESSEPL sens 1 '!G85+'VITESSEVL sens 1 '!G85</f>
        <v>0</v>
      </c>
      <c r="H85" s="41">
        <f>'VITESSEPL sens 1 '!H85+'VITESSEVL sens 1 '!H85</f>
        <v>0</v>
      </c>
      <c r="I85" s="41">
        <f>'VITESSEPL sens 1 '!I85+'VITESSEVL sens 1 '!I85</f>
        <v>0</v>
      </c>
      <c r="J85" s="41">
        <f>'VITESSEPL sens 1 '!J85+'VITESSEVL sens 1 '!J85</f>
        <v>0</v>
      </c>
      <c r="K85" s="41">
        <f>'VITESSEPL sens 1 '!K85+'VITESSEVL sens 1 '!K85</f>
        <v>0</v>
      </c>
      <c r="L85" s="41">
        <f>'VITESSEPL sens 1 '!L85+'VITESSEVL sens 1 '!L85</f>
        <v>0</v>
      </c>
      <c r="M85" s="41">
        <f>'VITESSEPL sens 1 '!M85+'VITESSEVL sens 1 '!M85</f>
        <v>0</v>
      </c>
      <c r="N85" s="41">
        <f>'VITESSEPL sens 1 '!N85+'VITESSEVL sens 1 '!N85</f>
        <v>0</v>
      </c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ht="13.5" customHeight="1" thickBot="1" x14ac:dyDescent="0.3">
      <c r="B86" s="85" t="s">
        <v>44</v>
      </c>
      <c r="C86" s="20">
        <f>'VITESSEPL sens 1 '!C86+'VITESSEVL sens 1 '!C86</f>
        <v>0</v>
      </c>
      <c r="D86" s="41">
        <f>'VITESSEPL sens 1 '!D86+'VITESSEVL sens 1 '!D86</f>
        <v>0</v>
      </c>
      <c r="E86" s="41">
        <f>'VITESSEPL sens 1 '!E86+'VITESSEVL sens 1 '!E86</f>
        <v>1</v>
      </c>
      <c r="F86" s="41">
        <f>'VITESSEPL sens 1 '!F86+'VITESSEVL sens 1 '!F86</f>
        <v>5</v>
      </c>
      <c r="G86" s="41">
        <f>'VITESSEPL sens 1 '!G86+'VITESSEVL sens 1 '!G86</f>
        <v>1</v>
      </c>
      <c r="H86" s="41">
        <f>'VITESSEPL sens 1 '!H86+'VITESSEVL sens 1 '!H86</f>
        <v>4</v>
      </c>
      <c r="I86" s="41">
        <f>'VITESSEPL sens 1 '!I86+'VITESSEVL sens 1 '!I86</f>
        <v>1</v>
      </c>
      <c r="J86" s="41">
        <f>'VITESSEPL sens 1 '!J86+'VITESSEVL sens 1 '!J86</f>
        <v>0</v>
      </c>
      <c r="K86" s="41">
        <f>'VITESSEPL sens 1 '!K86+'VITESSEVL sens 1 '!K86</f>
        <v>0</v>
      </c>
      <c r="L86" s="41">
        <f>'VITESSEPL sens 1 '!L86+'VITESSEVL sens 1 '!L86</f>
        <v>0</v>
      </c>
      <c r="M86" s="41">
        <f>'VITESSEPL sens 1 '!M86+'VITESSEVL sens 1 '!M86</f>
        <v>0</v>
      </c>
      <c r="N86" s="41">
        <f>'VITESSEPL sens 1 '!N86+'VITESSEVL sens 1 '!N86</f>
        <v>0</v>
      </c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ht="13.5" customHeight="1" thickTop="1" thickBot="1" x14ac:dyDescent="0.3">
      <c r="B87" s="52" t="s">
        <v>62</v>
      </c>
      <c r="C87" s="53">
        <f t="shared" ref="C87:N87" si="2">SUM(C63:C86)</f>
        <v>2</v>
      </c>
      <c r="D87" s="53">
        <f t="shared" si="2"/>
        <v>31</v>
      </c>
      <c r="E87" s="53">
        <f t="shared" si="2"/>
        <v>172</v>
      </c>
      <c r="F87" s="53">
        <f t="shared" si="2"/>
        <v>481</v>
      </c>
      <c r="G87" s="53">
        <f t="shared" si="2"/>
        <v>216</v>
      </c>
      <c r="H87" s="53">
        <f t="shared" si="2"/>
        <v>37</v>
      </c>
      <c r="I87" s="53">
        <f t="shared" si="2"/>
        <v>6</v>
      </c>
      <c r="J87" s="53">
        <f t="shared" si="2"/>
        <v>0</v>
      </c>
      <c r="K87" s="53">
        <f t="shared" si="2"/>
        <v>1</v>
      </c>
      <c r="L87" s="53">
        <f t="shared" si="2"/>
        <v>1</v>
      </c>
      <c r="M87" s="53">
        <f t="shared" si="2"/>
        <v>0</v>
      </c>
      <c r="N87" s="53">
        <f t="shared" si="2"/>
        <v>0</v>
      </c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ht="13.2" thickTop="1" x14ac:dyDescent="0.25">
      <c r="B88" s="16" t="s">
        <v>5</v>
      </c>
      <c r="C88" s="62">
        <f>C87/N90</f>
        <v>2.1119324181626186E-3</v>
      </c>
      <c r="D88" s="62">
        <f>D87/N90</f>
        <v>3.2734952481520592E-2</v>
      </c>
      <c r="E88" s="62">
        <f>E87/N90</f>
        <v>0.18162618796198521</v>
      </c>
      <c r="F88" s="62">
        <f>F87/N90</f>
        <v>0.50791974656810979</v>
      </c>
      <c r="G88" s="62">
        <f>G87/N90</f>
        <v>0.22808870116156282</v>
      </c>
      <c r="H88" s="62">
        <f>H87/N90</f>
        <v>3.907074973600845E-2</v>
      </c>
      <c r="I88" s="62">
        <f>I87/N90</f>
        <v>6.3357972544878568E-3</v>
      </c>
      <c r="J88" s="62">
        <f>J87/N90</f>
        <v>0</v>
      </c>
      <c r="K88" s="62">
        <f>K87/N90</f>
        <v>1.0559662090813093E-3</v>
      </c>
      <c r="L88" s="62">
        <f>L87/N90</f>
        <v>1.0559662090813093E-3</v>
      </c>
      <c r="M88" s="62">
        <f>M87/N90</f>
        <v>0</v>
      </c>
      <c r="N88" s="62">
        <f>N87/N90</f>
        <v>0</v>
      </c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ht="13.2" thickBot="1" x14ac:dyDescent="0.3">
      <c r="B89" s="25" t="s">
        <v>63</v>
      </c>
      <c r="C89" s="63">
        <f t="shared" ref="C89:N89" si="3">C87/24</f>
        <v>8.3333333333333329E-2</v>
      </c>
      <c r="D89" s="63">
        <f t="shared" si="3"/>
        <v>1.2916666666666667</v>
      </c>
      <c r="E89" s="63">
        <f t="shared" si="3"/>
        <v>7.166666666666667</v>
      </c>
      <c r="F89" s="63">
        <f t="shared" si="3"/>
        <v>20.041666666666668</v>
      </c>
      <c r="G89" s="63">
        <f t="shared" si="3"/>
        <v>9</v>
      </c>
      <c r="H89" s="63">
        <f t="shared" si="3"/>
        <v>1.5416666666666667</v>
      </c>
      <c r="I89" s="63">
        <f t="shared" si="3"/>
        <v>0.25</v>
      </c>
      <c r="J89" s="63">
        <f t="shared" si="3"/>
        <v>0</v>
      </c>
      <c r="K89" s="63">
        <f t="shared" si="3"/>
        <v>4.1666666666666664E-2</v>
      </c>
      <c r="L89" s="63">
        <f t="shared" si="3"/>
        <v>4.1666666666666664E-2</v>
      </c>
      <c r="M89" s="63">
        <f t="shared" si="3"/>
        <v>0</v>
      </c>
      <c r="N89" s="63">
        <f t="shared" si="3"/>
        <v>0</v>
      </c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ht="13.8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947</v>
      </c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ht="5.25" customHeight="1" thickTop="1" x14ac:dyDescent="0.25">
      <c r="L91" s="3"/>
      <c r="M91" s="3"/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ht="3.75" customHeight="1" x14ac:dyDescent="0.25">
      <c r="L92" s="3"/>
      <c r="M92" s="3"/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ht="13.8" x14ac:dyDescent="0.25">
      <c r="B93" s="57" t="s">
        <v>64</v>
      </c>
      <c r="L93" s="3"/>
      <c r="M93" s="3"/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L94" s="3"/>
      <c r="M94" s="3"/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x14ac:dyDescent="0.25">
      <c r="L95" s="3"/>
      <c r="M95" s="3"/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L96" s="3"/>
      <c r="M96" s="3"/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2:36" x14ac:dyDescent="0.25">
      <c r="L97" s="3"/>
      <c r="M97" s="3"/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2:36" x14ac:dyDescent="0.25">
      <c r="L98" s="3"/>
      <c r="M98" s="3"/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2:36" x14ac:dyDescent="0.25">
      <c r="L99" s="3"/>
      <c r="M99" s="3"/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2:36" x14ac:dyDescent="0.25">
      <c r="L100" s="3"/>
      <c r="M100" s="3"/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2:36" x14ac:dyDescent="0.25">
      <c r="L101" s="3"/>
      <c r="M101" s="3"/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2:36" x14ac:dyDescent="0.25">
      <c r="L102" s="3"/>
      <c r="M102" s="3"/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2:36" x14ac:dyDescent="0.25">
      <c r="L103" s="3"/>
      <c r="M103" s="3"/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2:36" x14ac:dyDescent="0.25">
      <c r="L104" s="3"/>
      <c r="M104" s="3"/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2:36" x14ac:dyDescent="0.25">
      <c r="L105" s="3"/>
      <c r="M105" s="3"/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2:36" x14ac:dyDescent="0.25">
      <c r="L106" s="3"/>
      <c r="M106" s="3"/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2:36" x14ac:dyDescent="0.25">
      <c r="L107" s="3"/>
      <c r="M107" s="3"/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2:36" ht="13.5" customHeight="1" x14ac:dyDescent="0.25">
      <c r="L108" s="3"/>
      <c r="M108" s="3"/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2:36" x14ac:dyDescent="0.25">
      <c r="L109" s="3"/>
      <c r="M109" s="3"/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2:36" x14ac:dyDescent="0.25">
      <c r="L110" s="3"/>
      <c r="M110" s="3"/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2:36" ht="14.25" customHeight="1" x14ac:dyDescent="0.25">
      <c r="L111" s="3"/>
      <c r="M111" s="3"/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2:36" x14ac:dyDescent="0.25">
      <c r="L112" s="3"/>
      <c r="M112" s="3"/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L113" s="3"/>
      <c r="M113" s="3"/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2" thickBot="1" x14ac:dyDescent="0.3">
      <c r="L115" s="3"/>
      <c r="M115" s="3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13.2" thickTop="1" x14ac:dyDescent="0.25">
      <c r="B116" s="73">
        <f>G114</f>
        <v>43722</v>
      </c>
      <c r="C116" s="367" t="str">
        <f t="shared" ref="C116:N116" si="4">C61</f>
        <v>de 0 à 30</v>
      </c>
      <c r="D116" s="365" t="str">
        <f t="shared" si="4"/>
        <v>de 30 à 40</v>
      </c>
      <c r="E116" s="365" t="str">
        <f t="shared" si="4"/>
        <v>de 40 à 50</v>
      </c>
      <c r="F116" s="365" t="str">
        <f t="shared" si="4"/>
        <v>de 50 à 60</v>
      </c>
      <c r="G116" s="365" t="str">
        <f t="shared" si="4"/>
        <v>de 60 à 70</v>
      </c>
      <c r="H116" s="365" t="str">
        <f t="shared" si="4"/>
        <v>de 70 à 80</v>
      </c>
      <c r="I116" s="365" t="str">
        <f t="shared" si="4"/>
        <v>de 80 à 90</v>
      </c>
      <c r="J116" s="365" t="str">
        <f t="shared" si="4"/>
        <v>de 90 à 100</v>
      </c>
      <c r="K116" s="365" t="str">
        <f t="shared" si="4"/>
        <v>de 100 à 110</v>
      </c>
      <c r="L116" s="365" t="str">
        <f t="shared" si="4"/>
        <v>de 110 à 120</v>
      </c>
      <c r="M116" s="365" t="str">
        <f t="shared" si="4"/>
        <v>de 120 à 130</v>
      </c>
      <c r="N116" s="365" t="str">
        <f t="shared" si="4"/>
        <v>plus de 150</v>
      </c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ht="13.2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ht="13.2" thickTop="1" x14ac:dyDescent="0.25">
      <c r="B118" s="16" t="s">
        <v>21</v>
      </c>
      <c r="C118" s="20">
        <f>'VITESSEPL sens 1 '!C118+'VITESSEVL sens 1 '!C118</f>
        <v>0</v>
      </c>
      <c r="D118" s="41">
        <f>'VITESSEPL sens 1 '!D118+'VITESSEVL sens 1 '!D118</f>
        <v>0</v>
      </c>
      <c r="E118" s="41">
        <f>'VITESSEPL sens 1 '!E118+'VITESSEVL sens 1 '!E118</f>
        <v>2</v>
      </c>
      <c r="F118" s="41">
        <f>'VITESSEPL sens 1 '!F118+'VITESSEVL sens 1 '!F118</f>
        <v>0</v>
      </c>
      <c r="G118" s="41">
        <f>'VITESSEPL sens 1 '!G118+'VITESSEVL sens 1 '!G118</f>
        <v>0</v>
      </c>
      <c r="H118" s="41">
        <f>'VITESSEPL sens 1 '!H118+'VITESSEVL sens 1 '!H118</f>
        <v>1</v>
      </c>
      <c r="I118" s="41">
        <f>'VITESSEPL sens 1 '!I118+'VITESSEVL sens 1 '!I118</f>
        <v>0</v>
      </c>
      <c r="J118" s="41">
        <f>'VITESSEPL sens 1 '!J118+'VITESSEVL sens 1 '!J118</f>
        <v>0</v>
      </c>
      <c r="K118" s="41">
        <f>'VITESSEPL sens 1 '!K118+'VITESSEVL sens 1 '!K118</f>
        <v>0</v>
      </c>
      <c r="L118" s="41">
        <f>'VITESSEPL sens 1 '!L118+'VITESSEVL sens 1 '!L118</f>
        <v>0</v>
      </c>
      <c r="M118" s="41">
        <f>'VITESSEPL sens 1 '!M118+'VITESSEVL sens 1 '!M118</f>
        <v>0</v>
      </c>
      <c r="N118" s="41">
        <f>'VITESSEPL sens 1 '!N118+'VITESSEVL sens 1 '!N118</f>
        <v>0</v>
      </c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B119" s="16" t="s">
        <v>22</v>
      </c>
      <c r="C119" s="20">
        <f>'VITESSEPL sens 1 '!C119+'VITESSEVL sens 1 '!C119</f>
        <v>0</v>
      </c>
      <c r="D119" s="41">
        <f>'VITESSEPL sens 1 '!D119+'VITESSEVL sens 1 '!D119</f>
        <v>0</v>
      </c>
      <c r="E119" s="41">
        <f>'VITESSEPL sens 1 '!E119+'VITESSEVL sens 1 '!E119</f>
        <v>0</v>
      </c>
      <c r="F119" s="41">
        <f>'VITESSEPL sens 1 '!F119+'VITESSEVL sens 1 '!F119</f>
        <v>1</v>
      </c>
      <c r="G119" s="41">
        <f>'VITESSEPL sens 1 '!G119+'VITESSEVL sens 1 '!G119</f>
        <v>1</v>
      </c>
      <c r="H119" s="41">
        <f>'VITESSEPL sens 1 '!H119+'VITESSEVL sens 1 '!H119</f>
        <v>0</v>
      </c>
      <c r="I119" s="41">
        <f>'VITESSEPL sens 1 '!I119+'VITESSEVL sens 1 '!I119</f>
        <v>0</v>
      </c>
      <c r="J119" s="41">
        <f>'VITESSEPL sens 1 '!J119+'VITESSEVL sens 1 '!J119</f>
        <v>0</v>
      </c>
      <c r="K119" s="41">
        <f>'VITESSEPL sens 1 '!K119+'VITESSEVL sens 1 '!K119</f>
        <v>0</v>
      </c>
      <c r="L119" s="41">
        <f>'VITESSEPL sens 1 '!L119+'VITESSEVL sens 1 '!L119</f>
        <v>0</v>
      </c>
      <c r="M119" s="41">
        <f>'VITESSEPL sens 1 '!M119+'VITESSEVL sens 1 '!M119</f>
        <v>0</v>
      </c>
      <c r="N119" s="41">
        <f>'VITESSEPL sens 1 '!N119+'VITESSEVL sens 1 '!N119</f>
        <v>0</v>
      </c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B120" s="16" t="s">
        <v>23</v>
      </c>
      <c r="C120" s="20">
        <f>'VITESSEPL sens 1 '!C120+'VITESSEVL sens 1 '!C120</f>
        <v>0</v>
      </c>
      <c r="D120" s="41">
        <f>'VITESSEPL sens 1 '!D120+'VITESSEVL sens 1 '!D120</f>
        <v>0</v>
      </c>
      <c r="E120" s="41">
        <f>'VITESSEPL sens 1 '!E120+'VITESSEVL sens 1 '!E120</f>
        <v>2</v>
      </c>
      <c r="F120" s="41">
        <f>'VITESSEPL sens 1 '!F120+'VITESSEVL sens 1 '!F120</f>
        <v>1</v>
      </c>
      <c r="G120" s="41">
        <f>'VITESSEPL sens 1 '!G120+'VITESSEVL sens 1 '!G120</f>
        <v>2</v>
      </c>
      <c r="H120" s="41">
        <f>'VITESSEPL sens 1 '!H120+'VITESSEVL sens 1 '!H120</f>
        <v>2</v>
      </c>
      <c r="I120" s="41">
        <f>'VITESSEPL sens 1 '!I120+'VITESSEVL sens 1 '!I120</f>
        <v>0</v>
      </c>
      <c r="J120" s="41">
        <f>'VITESSEPL sens 1 '!J120+'VITESSEVL sens 1 '!J120</f>
        <v>0</v>
      </c>
      <c r="K120" s="41">
        <f>'VITESSEPL sens 1 '!K120+'VITESSEVL sens 1 '!K120</f>
        <v>0</v>
      </c>
      <c r="L120" s="41">
        <f>'VITESSEPL sens 1 '!L120+'VITESSEVL sens 1 '!L120</f>
        <v>0</v>
      </c>
      <c r="M120" s="41">
        <f>'VITESSEPL sens 1 '!M120+'VITESSEVL sens 1 '!M120</f>
        <v>0</v>
      </c>
      <c r="N120" s="41">
        <f>'VITESSEPL sens 1 '!N120+'VITESSEVL sens 1 '!N120</f>
        <v>0</v>
      </c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B121" s="16" t="s">
        <v>24</v>
      </c>
      <c r="C121" s="20">
        <f>'VITESSEPL sens 1 '!C121+'VITESSEVL sens 1 '!C121</f>
        <v>0</v>
      </c>
      <c r="D121" s="41">
        <f>'VITESSEPL sens 1 '!D121+'VITESSEVL sens 1 '!D121</f>
        <v>0</v>
      </c>
      <c r="E121" s="41">
        <f>'VITESSEPL sens 1 '!E121+'VITESSEVL sens 1 '!E121</f>
        <v>0</v>
      </c>
      <c r="F121" s="41">
        <f>'VITESSEPL sens 1 '!F121+'VITESSEVL sens 1 '!F121</f>
        <v>4</v>
      </c>
      <c r="G121" s="41">
        <f>'VITESSEPL sens 1 '!G121+'VITESSEVL sens 1 '!G121</f>
        <v>0</v>
      </c>
      <c r="H121" s="41">
        <f>'VITESSEPL sens 1 '!H121+'VITESSEVL sens 1 '!H121</f>
        <v>1</v>
      </c>
      <c r="I121" s="41">
        <f>'VITESSEPL sens 1 '!I121+'VITESSEVL sens 1 '!I121</f>
        <v>1</v>
      </c>
      <c r="J121" s="41">
        <f>'VITESSEPL sens 1 '!J121+'VITESSEVL sens 1 '!J121</f>
        <v>0</v>
      </c>
      <c r="K121" s="41">
        <f>'VITESSEPL sens 1 '!K121+'VITESSEVL sens 1 '!K121</f>
        <v>0</v>
      </c>
      <c r="L121" s="41">
        <f>'VITESSEPL sens 1 '!L121+'VITESSEVL sens 1 '!L121</f>
        <v>0</v>
      </c>
      <c r="M121" s="41">
        <f>'VITESSEPL sens 1 '!M121+'VITESSEVL sens 1 '!M121</f>
        <v>0</v>
      </c>
      <c r="N121" s="41">
        <f>'VITESSEPL sens 1 '!N121+'VITESSEVL sens 1 '!N121</f>
        <v>0</v>
      </c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B122" s="16" t="s">
        <v>25</v>
      </c>
      <c r="C122" s="20">
        <f>'VITESSEPL sens 1 '!C122+'VITESSEVL sens 1 '!C122</f>
        <v>0</v>
      </c>
      <c r="D122" s="41">
        <f>'VITESSEPL sens 1 '!D122+'VITESSEVL sens 1 '!D122</f>
        <v>0</v>
      </c>
      <c r="E122" s="41">
        <f>'VITESSEPL sens 1 '!E122+'VITESSEVL sens 1 '!E122</f>
        <v>3</v>
      </c>
      <c r="F122" s="41">
        <f>'VITESSEPL sens 1 '!F122+'VITESSEVL sens 1 '!F122</f>
        <v>3</v>
      </c>
      <c r="G122" s="41">
        <f>'VITESSEPL sens 1 '!G122+'VITESSEVL sens 1 '!G122</f>
        <v>3</v>
      </c>
      <c r="H122" s="41">
        <f>'VITESSEPL sens 1 '!H122+'VITESSEVL sens 1 '!H122</f>
        <v>0</v>
      </c>
      <c r="I122" s="41">
        <f>'VITESSEPL sens 1 '!I122+'VITESSEVL sens 1 '!I122</f>
        <v>0</v>
      </c>
      <c r="J122" s="41">
        <f>'VITESSEPL sens 1 '!J122+'VITESSEVL sens 1 '!J122</f>
        <v>0</v>
      </c>
      <c r="K122" s="41">
        <f>'VITESSEPL sens 1 '!K122+'VITESSEVL sens 1 '!K122</f>
        <v>0</v>
      </c>
      <c r="L122" s="41">
        <f>'VITESSEPL sens 1 '!L122+'VITESSEVL sens 1 '!L122</f>
        <v>0</v>
      </c>
      <c r="M122" s="41">
        <f>'VITESSEPL sens 1 '!M122+'VITESSEVL sens 1 '!M122</f>
        <v>0</v>
      </c>
      <c r="N122" s="41">
        <f>'VITESSEPL sens 1 '!N122+'VITESSEVL sens 1 '!N122</f>
        <v>0</v>
      </c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B123" s="16" t="s">
        <v>26</v>
      </c>
      <c r="C123" s="20">
        <f>'VITESSEPL sens 1 '!C123+'VITESSEVL sens 1 '!C123</f>
        <v>0</v>
      </c>
      <c r="D123" s="41">
        <f>'VITESSEPL sens 1 '!D123+'VITESSEVL sens 1 '!D123</f>
        <v>0</v>
      </c>
      <c r="E123" s="41">
        <f>'VITESSEPL sens 1 '!E123+'VITESSEVL sens 1 '!E123</f>
        <v>5</v>
      </c>
      <c r="F123" s="41">
        <f>'VITESSEPL sens 1 '!F123+'VITESSEVL sens 1 '!F123</f>
        <v>6</v>
      </c>
      <c r="G123" s="41">
        <f>'VITESSEPL sens 1 '!G123+'VITESSEVL sens 1 '!G123</f>
        <v>4</v>
      </c>
      <c r="H123" s="41">
        <f>'VITESSEPL sens 1 '!H123+'VITESSEVL sens 1 '!H123</f>
        <v>1</v>
      </c>
      <c r="I123" s="41">
        <f>'VITESSEPL sens 1 '!I123+'VITESSEVL sens 1 '!I123</f>
        <v>0</v>
      </c>
      <c r="J123" s="41">
        <f>'VITESSEPL sens 1 '!J123+'VITESSEVL sens 1 '!J123</f>
        <v>0</v>
      </c>
      <c r="K123" s="41">
        <f>'VITESSEPL sens 1 '!K123+'VITESSEVL sens 1 '!K123</f>
        <v>0</v>
      </c>
      <c r="L123" s="41">
        <f>'VITESSEPL sens 1 '!L123+'VITESSEVL sens 1 '!L123</f>
        <v>0</v>
      </c>
      <c r="M123" s="41">
        <f>'VITESSEPL sens 1 '!M123+'VITESSEVL sens 1 '!M123</f>
        <v>0</v>
      </c>
      <c r="N123" s="41">
        <f>'VITESSEPL sens 1 '!N123+'VITESSEVL sens 1 '!N123</f>
        <v>0</v>
      </c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B124" s="16" t="s">
        <v>27</v>
      </c>
      <c r="C124" s="20">
        <f>'VITESSEPL sens 1 '!C124+'VITESSEVL sens 1 '!C124</f>
        <v>0</v>
      </c>
      <c r="D124" s="41">
        <f>'VITESSEPL sens 1 '!D124+'VITESSEVL sens 1 '!D124</f>
        <v>0</v>
      </c>
      <c r="E124" s="41">
        <f>'VITESSEPL sens 1 '!E124+'VITESSEVL sens 1 '!E124</f>
        <v>3</v>
      </c>
      <c r="F124" s="41">
        <f>'VITESSEPL sens 1 '!F124+'VITESSEVL sens 1 '!F124</f>
        <v>6</v>
      </c>
      <c r="G124" s="41">
        <f>'VITESSEPL sens 1 '!G124+'VITESSEVL sens 1 '!G124</f>
        <v>3</v>
      </c>
      <c r="H124" s="41">
        <f>'VITESSEPL sens 1 '!H124+'VITESSEVL sens 1 '!H124</f>
        <v>1</v>
      </c>
      <c r="I124" s="41">
        <f>'VITESSEPL sens 1 '!I124+'VITESSEVL sens 1 '!I124</f>
        <v>0</v>
      </c>
      <c r="J124" s="41">
        <f>'VITESSEPL sens 1 '!J124+'VITESSEVL sens 1 '!J124</f>
        <v>0</v>
      </c>
      <c r="K124" s="41">
        <f>'VITESSEPL sens 1 '!K124+'VITESSEVL sens 1 '!K124</f>
        <v>0</v>
      </c>
      <c r="L124" s="41">
        <f>'VITESSEPL sens 1 '!L124+'VITESSEVL sens 1 '!L124</f>
        <v>0</v>
      </c>
      <c r="M124" s="41">
        <f>'VITESSEPL sens 1 '!M124+'VITESSEVL sens 1 '!M124</f>
        <v>0</v>
      </c>
      <c r="N124" s="41">
        <f>'VITESSEPL sens 1 '!N124+'VITESSEVL sens 1 '!N124</f>
        <v>0</v>
      </c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B125" s="16" t="s">
        <v>28</v>
      </c>
      <c r="C125" s="20">
        <f>'VITESSEPL sens 1 '!C125+'VITESSEVL sens 1 '!C125</f>
        <v>0</v>
      </c>
      <c r="D125" s="41">
        <f>'VITESSEPL sens 1 '!D125+'VITESSEVL sens 1 '!D125</f>
        <v>1</v>
      </c>
      <c r="E125" s="41">
        <f>'VITESSEPL sens 1 '!E125+'VITESSEVL sens 1 '!E125</f>
        <v>1</v>
      </c>
      <c r="F125" s="41">
        <f>'VITESSEPL sens 1 '!F125+'VITESSEVL sens 1 '!F125</f>
        <v>12</v>
      </c>
      <c r="G125" s="41">
        <f>'VITESSEPL sens 1 '!G125+'VITESSEVL sens 1 '!G125</f>
        <v>5</v>
      </c>
      <c r="H125" s="41">
        <f>'VITESSEPL sens 1 '!H125+'VITESSEVL sens 1 '!H125</f>
        <v>0</v>
      </c>
      <c r="I125" s="41">
        <f>'VITESSEPL sens 1 '!I125+'VITESSEVL sens 1 '!I125</f>
        <v>0</v>
      </c>
      <c r="J125" s="41">
        <f>'VITESSEPL sens 1 '!J125+'VITESSEVL sens 1 '!J125</f>
        <v>0</v>
      </c>
      <c r="K125" s="41">
        <f>'VITESSEPL sens 1 '!K125+'VITESSEVL sens 1 '!K125</f>
        <v>0</v>
      </c>
      <c r="L125" s="41">
        <f>'VITESSEPL sens 1 '!L125+'VITESSEVL sens 1 '!L125</f>
        <v>0</v>
      </c>
      <c r="M125" s="41">
        <f>'VITESSEPL sens 1 '!M125+'VITESSEVL sens 1 '!M125</f>
        <v>0</v>
      </c>
      <c r="N125" s="41">
        <f>'VITESSEPL sens 1 '!N125+'VITESSEVL sens 1 '!N125</f>
        <v>0</v>
      </c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B126" s="16" t="s">
        <v>29</v>
      </c>
      <c r="C126" s="20">
        <f>'VITESSEPL sens 1 '!C126+'VITESSEVL sens 1 '!C126</f>
        <v>0</v>
      </c>
      <c r="D126" s="41">
        <f>'VITESSEPL sens 1 '!D126+'VITESSEVL sens 1 '!D126</f>
        <v>0</v>
      </c>
      <c r="E126" s="41">
        <f>'VITESSEPL sens 1 '!E126+'VITESSEVL sens 1 '!E126</f>
        <v>4</v>
      </c>
      <c r="F126" s="41">
        <f>'VITESSEPL sens 1 '!F126+'VITESSEVL sens 1 '!F126</f>
        <v>22</v>
      </c>
      <c r="G126" s="41">
        <f>'VITESSEPL sens 1 '!G126+'VITESSEVL sens 1 '!G126</f>
        <v>7</v>
      </c>
      <c r="H126" s="41">
        <f>'VITESSEPL sens 1 '!H126+'VITESSEVL sens 1 '!H126</f>
        <v>2</v>
      </c>
      <c r="I126" s="41">
        <f>'VITESSEPL sens 1 '!I126+'VITESSEVL sens 1 '!I126</f>
        <v>0</v>
      </c>
      <c r="J126" s="41">
        <f>'VITESSEPL sens 1 '!J126+'VITESSEVL sens 1 '!J126</f>
        <v>0</v>
      </c>
      <c r="K126" s="41">
        <f>'VITESSEPL sens 1 '!K126+'VITESSEVL sens 1 '!K126</f>
        <v>0</v>
      </c>
      <c r="L126" s="41">
        <f>'VITESSEPL sens 1 '!L126+'VITESSEVL sens 1 '!L126</f>
        <v>0</v>
      </c>
      <c r="M126" s="41">
        <f>'VITESSEPL sens 1 '!M126+'VITESSEVL sens 1 '!M126</f>
        <v>0</v>
      </c>
      <c r="N126" s="41">
        <f>'VITESSEPL sens 1 '!N126+'VITESSEVL sens 1 '!N126</f>
        <v>0</v>
      </c>
      <c r="V126" s="4"/>
      <c r="W126" s="4">
        <v>6</v>
      </c>
      <c r="X126" s="86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B127" s="16" t="s">
        <v>30</v>
      </c>
      <c r="C127" s="20">
        <f>'VITESSEPL sens 1 '!C127+'VITESSEVL sens 1 '!C127</f>
        <v>0</v>
      </c>
      <c r="D127" s="41">
        <f>'VITESSEPL sens 1 '!D127+'VITESSEVL sens 1 '!D127</f>
        <v>0</v>
      </c>
      <c r="E127" s="41">
        <f>'VITESSEPL sens 1 '!E127+'VITESSEVL sens 1 '!E127</f>
        <v>7</v>
      </c>
      <c r="F127" s="41">
        <f>'VITESSEPL sens 1 '!F127+'VITESSEVL sens 1 '!F127</f>
        <v>32</v>
      </c>
      <c r="G127" s="41">
        <f>'VITESSEPL sens 1 '!G127+'VITESSEVL sens 1 '!G127</f>
        <v>8</v>
      </c>
      <c r="H127" s="41">
        <f>'VITESSEPL sens 1 '!H127+'VITESSEVL sens 1 '!H127</f>
        <v>2</v>
      </c>
      <c r="I127" s="41">
        <f>'VITESSEPL sens 1 '!I127+'VITESSEVL sens 1 '!I127</f>
        <v>1</v>
      </c>
      <c r="J127" s="41">
        <f>'VITESSEPL sens 1 '!J127+'VITESSEVL sens 1 '!J127</f>
        <v>0</v>
      </c>
      <c r="K127" s="41">
        <f>'VITESSEPL sens 1 '!K127+'VITESSEVL sens 1 '!K127</f>
        <v>0</v>
      </c>
      <c r="L127" s="41">
        <f>'VITESSEPL sens 1 '!L127+'VITESSEVL sens 1 '!L127</f>
        <v>0</v>
      </c>
      <c r="M127" s="41">
        <f>'VITESSEPL sens 1 '!M127+'VITESSEVL sens 1 '!M127</f>
        <v>0</v>
      </c>
      <c r="N127" s="41">
        <f>'VITESSEPL sens 1 '!N127+'VITESSEVL sens 1 '!N127</f>
        <v>0</v>
      </c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B128" s="16" t="s">
        <v>31</v>
      </c>
      <c r="C128" s="20">
        <f>'VITESSEPL sens 1 '!C128+'VITESSEVL sens 1 '!C128</f>
        <v>0</v>
      </c>
      <c r="D128" s="41">
        <f>'VITESSEPL sens 1 '!D128+'VITESSEVL sens 1 '!D128</f>
        <v>3</v>
      </c>
      <c r="E128" s="41">
        <f>'VITESSEPL sens 1 '!E128+'VITESSEVL sens 1 '!E128</f>
        <v>13</v>
      </c>
      <c r="F128" s="41">
        <f>'VITESSEPL sens 1 '!F128+'VITESSEVL sens 1 '!F128</f>
        <v>23</v>
      </c>
      <c r="G128" s="41">
        <f>'VITESSEPL sens 1 '!G128+'VITESSEVL sens 1 '!G128</f>
        <v>12</v>
      </c>
      <c r="H128" s="41">
        <f>'VITESSEPL sens 1 '!H128+'VITESSEVL sens 1 '!H128</f>
        <v>3</v>
      </c>
      <c r="I128" s="41">
        <f>'VITESSEPL sens 1 '!I128+'VITESSEVL sens 1 '!I128</f>
        <v>0</v>
      </c>
      <c r="J128" s="41">
        <f>'VITESSEPL sens 1 '!J128+'VITESSEVL sens 1 '!J128</f>
        <v>0</v>
      </c>
      <c r="K128" s="41">
        <f>'VITESSEPL sens 1 '!K128+'VITESSEVL sens 1 '!K128</f>
        <v>0</v>
      </c>
      <c r="L128" s="41">
        <f>'VITESSEPL sens 1 '!L128+'VITESSEVL sens 1 '!L128</f>
        <v>0</v>
      </c>
      <c r="M128" s="41">
        <f>'VITESSEPL sens 1 '!M128+'VITESSEVL sens 1 '!M128</f>
        <v>0</v>
      </c>
      <c r="N128" s="41">
        <f>'VITESSEPL sens 1 '!N128+'VITESSEVL sens 1 '!N128</f>
        <v>0</v>
      </c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:36" x14ac:dyDescent="0.25">
      <c r="B129" s="16" t="s">
        <v>32</v>
      </c>
      <c r="C129" s="20">
        <f>'VITESSEPL sens 1 '!C129+'VITESSEVL sens 1 '!C129</f>
        <v>0</v>
      </c>
      <c r="D129" s="41">
        <f>'VITESSEPL sens 1 '!D129+'VITESSEVL sens 1 '!D129</f>
        <v>0</v>
      </c>
      <c r="E129" s="41">
        <f>'VITESSEPL sens 1 '!E129+'VITESSEVL sens 1 '!E129</f>
        <v>11</v>
      </c>
      <c r="F129" s="41">
        <f>'VITESSEPL sens 1 '!F129+'VITESSEVL sens 1 '!F129</f>
        <v>32</v>
      </c>
      <c r="G129" s="41">
        <f>'VITESSEPL sens 1 '!G129+'VITESSEVL sens 1 '!G129</f>
        <v>16</v>
      </c>
      <c r="H129" s="41">
        <f>'VITESSEPL sens 1 '!H129+'VITESSEVL sens 1 '!H129</f>
        <v>0</v>
      </c>
      <c r="I129" s="41">
        <f>'VITESSEPL sens 1 '!I129+'VITESSEVL sens 1 '!I129</f>
        <v>0</v>
      </c>
      <c r="J129" s="41">
        <f>'VITESSEPL sens 1 '!J129+'VITESSEVL sens 1 '!J129</f>
        <v>0</v>
      </c>
      <c r="K129" s="41">
        <f>'VITESSEPL sens 1 '!K129+'VITESSEVL sens 1 '!K129</f>
        <v>0</v>
      </c>
      <c r="L129" s="41">
        <f>'VITESSEPL sens 1 '!L129+'VITESSEVL sens 1 '!L129</f>
        <v>0</v>
      </c>
      <c r="M129" s="41">
        <f>'VITESSEPL sens 1 '!M129+'VITESSEVL sens 1 '!M129</f>
        <v>0</v>
      </c>
      <c r="N129" s="41">
        <f>'VITESSEPL sens 1 '!N129+'VITESSEVL sens 1 '!N129</f>
        <v>0</v>
      </c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:36" x14ac:dyDescent="0.25">
      <c r="B130" s="16" t="s">
        <v>33</v>
      </c>
      <c r="C130" s="20">
        <f>'VITESSEPL sens 1 '!C130+'VITESSEVL sens 1 '!C130</f>
        <v>0</v>
      </c>
      <c r="D130" s="41">
        <f>'VITESSEPL sens 1 '!D130+'VITESSEVL sens 1 '!D130</f>
        <v>1</v>
      </c>
      <c r="E130" s="41">
        <f>'VITESSEPL sens 1 '!E130+'VITESSEVL sens 1 '!E130</f>
        <v>9</v>
      </c>
      <c r="F130" s="41">
        <f>'VITESSEPL sens 1 '!F130+'VITESSEVL sens 1 '!F130</f>
        <v>20</v>
      </c>
      <c r="G130" s="41">
        <f>'VITESSEPL sens 1 '!G130+'VITESSEVL sens 1 '!G130</f>
        <v>17</v>
      </c>
      <c r="H130" s="41">
        <f>'VITESSEPL sens 1 '!H130+'VITESSEVL sens 1 '!H130</f>
        <v>4</v>
      </c>
      <c r="I130" s="41">
        <f>'VITESSEPL sens 1 '!I130+'VITESSEVL sens 1 '!I130</f>
        <v>1</v>
      </c>
      <c r="J130" s="41">
        <f>'VITESSEPL sens 1 '!J130+'VITESSEVL sens 1 '!J130</f>
        <v>0</v>
      </c>
      <c r="K130" s="41">
        <f>'VITESSEPL sens 1 '!K130+'VITESSEVL sens 1 '!K130</f>
        <v>0</v>
      </c>
      <c r="L130" s="41">
        <f>'VITESSEPL sens 1 '!L130+'VITESSEVL sens 1 '!L130</f>
        <v>0</v>
      </c>
      <c r="M130" s="41">
        <f>'VITESSEPL sens 1 '!M130+'VITESSEVL sens 1 '!M130</f>
        <v>0</v>
      </c>
      <c r="N130" s="41">
        <f>'VITESSEPL sens 1 '!N130+'VITESSEVL sens 1 '!N130</f>
        <v>0</v>
      </c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:36" x14ac:dyDescent="0.25">
      <c r="B131" s="16" t="s">
        <v>34</v>
      </c>
      <c r="C131" s="20">
        <f>'VITESSEPL sens 1 '!C131+'VITESSEVL sens 1 '!C131</f>
        <v>1</v>
      </c>
      <c r="D131" s="41">
        <f>'VITESSEPL sens 1 '!D131+'VITESSEVL sens 1 '!D131</f>
        <v>3</v>
      </c>
      <c r="E131" s="41">
        <f>'VITESSEPL sens 1 '!E131+'VITESSEVL sens 1 '!E131</f>
        <v>10</v>
      </c>
      <c r="F131" s="41">
        <f>'VITESSEPL sens 1 '!F131+'VITESSEVL sens 1 '!F131</f>
        <v>20</v>
      </c>
      <c r="G131" s="41">
        <f>'VITESSEPL sens 1 '!G131+'VITESSEVL sens 1 '!G131</f>
        <v>8</v>
      </c>
      <c r="H131" s="41">
        <f>'VITESSEPL sens 1 '!H131+'VITESSEVL sens 1 '!H131</f>
        <v>2</v>
      </c>
      <c r="I131" s="41">
        <f>'VITESSEPL sens 1 '!I131+'VITESSEVL sens 1 '!I131</f>
        <v>1</v>
      </c>
      <c r="J131" s="41">
        <f>'VITESSEPL sens 1 '!J131+'VITESSEVL sens 1 '!J131</f>
        <v>0</v>
      </c>
      <c r="K131" s="41">
        <f>'VITESSEPL sens 1 '!K131+'VITESSEVL sens 1 '!K131</f>
        <v>0</v>
      </c>
      <c r="L131" s="41">
        <f>'VITESSEPL sens 1 '!L131+'VITESSEVL sens 1 '!L131</f>
        <v>0</v>
      </c>
      <c r="M131" s="41">
        <f>'VITESSEPL sens 1 '!M131+'VITESSEVL sens 1 '!M131</f>
        <v>0</v>
      </c>
      <c r="N131" s="41">
        <f>'VITESSEPL sens 1 '!N131+'VITESSEVL sens 1 '!N131</f>
        <v>0</v>
      </c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:36" x14ac:dyDescent="0.25">
      <c r="B132" s="16" t="s">
        <v>35</v>
      </c>
      <c r="C132" s="20">
        <f>'VITESSEPL sens 1 '!C132+'VITESSEVL sens 1 '!C132</f>
        <v>3</v>
      </c>
      <c r="D132" s="41">
        <f>'VITESSEPL sens 1 '!D132+'VITESSEVL sens 1 '!D132</f>
        <v>0</v>
      </c>
      <c r="E132" s="41">
        <f>'VITESSEPL sens 1 '!E132+'VITESSEVL sens 1 '!E132</f>
        <v>10</v>
      </c>
      <c r="F132" s="41">
        <f>'VITESSEPL sens 1 '!F132+'VITESSEVL sens 1 '!F132</f>
        <v>26</v>
      </c>
      <c r="G132" s="41">
        <f>'VITESSEPL sens 1 '!G132+'VITESSEVL sens 1 '!G132</f>
        <v>10</v>
      </c>
      <c r="H132" s="41">
        <f>'VITESSEPL sens 1 '!H132+'VITESSEVL sens 1 '!H132</f>
        <v>0</v>
      </c>
      <c r="I132" s="41">
        <f>'VITESSEPL sens 1 '!I132+'VITESSEVL sens 1 '!I132</f>
        <v>0</v>
      </c>
      <c r="J132" s="41">
        <f>'VITESSEPL sens 1 '!J132+'VITESSEVL sens 1 '!J132</f>
        <v>0</v>
      </c>
      <c r="K132" s="41">
        <f>'VITESSEPL sens 1 '!K132+'VITESSEVL sens 1 '!K132</f>
        <v>0</v>
      </c>
      <c r="L132" s="41">
        <f>'VITESSEPL sens 1 '!L132+'VITESSEVL sens 1 '!L132</f>
        <v>0</v>
      </c>
      <c r="M132" s="41">
        <f>'VITESSEPL sens 1 '!M132+'VITESSEVL sens 1 '!M132</f>
        <v>0</v>
      </c>
      <c r="N132" s="41">
        <f>'VITESSEPL sens 1 '!N132+'VITESSEVL sens 1 '!N132</f>
        <v>0</v>
      </c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:36" x14ac:dyDescent="0.25">
      <c r="B133" s="16" t="s">
        <v>36</v>
      </c>
      <c r="C133" s="20">
        <f>'VITESSEPL sens 1 '!C133+'VITESSEVL sens 1 '!C133</f>
        <v>0</v>
      </c>
      <c r="D133" s="41">
        <f>'VITESSEPL sens 1 '!D133+'VITESSEVL sens 1 '!D133</f>
        <v>5</v>
      </c>
      <c r="E133" s="41">
        <f>'VITESSEPL sens 1 '!E133+'VITESSEVL sens 1 '!E133</f>
        <v>8</v>
      </c>
      <c r="F133" s="41">
        <f>'VITESSEPL sens 1 '!F133+'VITESSEVL sens 1 '!F133</f>
        <v>20</v>
      </c>
      <c r="G133" s="41">
        <f>'VITESSEPL sens 1 '!G133+'VITESSEVL sens 1 '!G133</f>
        <v>11</v>
      </c>
      <c r="H133" s="41">
        <f>'VITESSEPL sens 1 '!H133+'VITESSEVL sens 1 '!H133</f>
        <v>1</v>
      </c>
      <c r="I133" s="41">
        <f>'VITESSEPL sens 1 '!I133+'VITESSEVL sens 1 '!I133</f>
        <v>0</v>
      </c>
      <c r="J133" s="41">
        <f>'VITESSEPL sens 1 '!J133+'VITESSEVL sens 1 '!J133</f>
        <v>0</v>
      </c>
      <c r="K133" s="41">
        <f>'VITESSEPL sens 1 '!K133+'VITESSEVL sens 1 '!K133</f>
        <v>0</v>
      </c>
      <c r="L133" s="41">
        <f>'VITESSEPL sens 1 '!L133+'VITESSEVL sens 1 '!L133</f>
        <v>0</v>
      </c>
      <c r="M133" s="41">
        <f>'VITESSEPL sens 1 '!M133+'VITESSEVL sens 1 '!M133</f>
        <v>0</v>
      </c>
      <c r="N133" s="41">
        <f>'VITESSEPL sens 1 '!N133+'VITESSEVL sens 1 '!N133</f>
        <v>0</v>
      </c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:36" x14ac:dyDescent="0.25">
      <c r="B134" s="16" t="s">
        <v>37</v>
      </c>
      <c r="C134" s="20">
        <f>'VITESSEPL sens 1 '!C134+'VITESSEVL sens 1 '!C134</f>
        <v>0</v>
      </c>
      <c r="D134" s="41">
        <f>'VITESSEPL sens 1 '!D134+'VITESSEVL sens 1 '!D134</f>
        <v>0</v>
      </c>
      <c r="E134" s="41">
        <f>'VITESSEPL sens 1 '!E134+'VITESSEVL sens 1 '!E134</f>
        <v>12</v>
      </c>
      <c r="F134" s="41">
        <f>'VITESSEPL sens 1 '!F134+'VITESSEVL sens 1 '!F134</f>
        <v>31</v>
      </c>
      <c r="G134" s="41">
        <f>'VITESSEPL sens 1 '!G134+'VITESSEVL sens 1 '!G134</f>
        <v>7</v>
      </c>
      <c r="H134" s="41">
        <f>'VITESSEPL sens 1 '!H134+'VITESSEVL sens 1 '!H134</f>
        <v>0</v>
      </c>
      <c r="I134" s="41">
        <f>'VITESSEPL sens 1 '!I134+'VITESSEVL sens 1 '!I134</f>
        <v>0</v>
      </c>
      <c r="J134" s="41">
        <f>'VITESSEPL sens 1 '!J134+'VITESSEVL sens 1 '!J134</f>
        <v>0</v>
      </c>
      <c r="K134" s="41">
        <f>'VITESSEPL sens 1 '!K134+'VITESSEVL sens 1 '!K134</f>
        <v>0</v>
      </c>
      <c r="L134" s="41">
        <f>'VITESSEPL sens 1 '!L134+'VITESSEVL sens 1 '!L134</f>
        <v>0</v>
      </c>
      <c r="M134" s="41">
        <f>'VITESSEPL sens 1 '!M134+'VITESSEVL sens 1 '!M134</f>
        <v>0</v>
      </c>
      <c r="N134" s="41">
        <f>'VITESSEPL sens 1 '!N134+'VITESSEVL sens 1 '!N134</f>
        <v>0</v>
      </c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:36" x14ac:dyDescent="0.25">
      <c r="B135" s="16" t="s">
        <v>38</v>
      </c>
      <c r="C135" s="20">
        <f>'VITESSEPL sens 1 '!C135+'VITESSEVL sens 1 '!C135</f>
        <v>0</v>
      </c>
      <c r="D135" s="41">
        <f>'VITESSEPL sens 1 '!D135+'VITESSEVL sens 1 '!D135</f>
        <v>1</v>
      </c>
      <c r="E135" s="41">
        <f>'VITESSEPL sens 1 '!E135+'VITESSEVL sens 1 '!E135</f>
        <v>9</v>
      </c>
      <c r="F135" s="41">
        <f>'VITESSEPL sens 1 '!F135+'VITESSEVL sens 1 '!F135</f>
        <v>25</v>
      </c>
      <c r="G135" s="41">
        <f>'VITESSEPL sens 1 '!G135+'VITESSEVL sens 1 '!G135</f>
        <v>6</v>
      </c>
      <c r="H135" s="41">
        <f>'VITESSEPL sens 1 '!H135+'VITESSEVL sens 1 '!H135</f>
        <v>1</v>
      </c>
      <c r="I135" s="41">
        <f>'VITESSEPL sens 1 '!I135+'VITESSEVL sens 1 '!I135</f>
        <v>1</v>
      </c>
      <c r="J135" s="41">
        <f>'VITESSEPL sens 1 '!J135+'VITESSEVL sens 1 '!J135</f>
        <v>0</v>
      </c>
      <c r="K135" s="41">
        <f>'VITESSEPL sens 1 '!K135+'VITESSEVL sens 1 '!K135</f>
        <v>0</v>
      </c>
      <c r="L135" s="41">
        <f>'VITESSEPL sens 1 '!L135+'VITESSEVL sens 1 '!L135</f>
        <v>0</v>
      </c>
      <c r="M135" s="41">
        <f>'VITESSEPL sens 1 '!M135+'VITESSEVL sens 1 '!M135</f>
        <v>0</v>
      </c>
      <c r="N135" s="41">
        <f>'VITESSEPL sens 1 '!N135+'VITESSEVL sens 1 '!N135</f>
        <v>0</v>
      </c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:36" x14ac:dyDescent="0.25">
      <c r="B136" s="16" t="s">
        <v>39</v>
      </c>
      <c r="C136" s="20">
        <f>'VITESSEPL sens 1 '!C136+'VITESSEVL sens 1 '!C136</f>
        <v>0</v>
      </c>
      <c r="D136" s="41">
        <f>'VITESSEPL sens 1 '!D136+'VITESSEVL sens 1 '!D136</f>
        <v>0</v>
      </c>
      <c r="E136" s="41">
        <f>'VITESSEPL sens 1 '!E136+'VITESSEVL sens 1 '!E136</f>
        <v>3</v>
      </c>
      <c r="F136" s="41">
        <f>'VITESSEPL sens 1 '!F136+'VITESSEVL sens 1 '!F136</f>
        <v>29</v>
      </c>
      <c r="G136" s="41">
        <f>'VITESSEPL sens 1 '!G136+'VITESSEVL sens 1 '!G136</f>
        <v>5</v>
      </c>
      <c r="H136" s="41">
        <f>'VITESSEPL sens 1 '!H136+'VITESSEVL sens 1 '!H136</f>
        <v>1</v>
      </c>
      <c r="I136" s="41">
        <f>'VITESSEPL sens 1 '!I136+'VITESSEVL sens 1 '!I136</f>
        <v>0</v>
      </c>
      <c r="J136" s="41">
        <f>'VITESSEPL sens 1 '!J136+'VITESSEVL sens 1 '!J136</f>
        <v>0</v>
      </c>
      <c r="K136" s="41">
        <f>'VITESSEPL sens 1 '!K136+'VITESSEVL sens 1 '!K136</f>
        <v>0</v>
      </c>
      <c r="L136" s="41">
        <f>'VITESSEPL sens 1 '!L136+'VITESSEVL sens 1 '!L136</f>
        <v>0</v>
      </c>
      <c r="M136" s="41">
        <f>'VITESSEPL sens 1 '!M136+'VITESSEVL sens 1 '!M136</f>
        <v>0</v>
      </c>
      <c r="N136" s="41">
        <f>'VITESSEPL sens 1 '!N136+'VITESSEVL sens 1 '!N136</f>
        <v>0</v>
      </c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:36" x14ac:dyDescent="0.25">
      <c r="B137" s="16" t="s">
        <v>40</v>
      </c>
      <c r="C137" s="20">
        <f>'VITESSEPL sens 1 '!C137+'VITESSEVL sens 1 '!C137</f>
        <v>0</v>
      </c>
      <c r="D137" s="41">
        <f>'VITESSEPL sens 1 '!D137+'VITESSEVL sens 1 '!D137</f>
        <v>0</v>
      </c>
      <c r="E137" s="41">
        <f>'VITESSEPL sens 1 '!E137+'VITESSEVL sens 1 '!E137</f>
        <v>7</v>
      </c>
      <c r="F137" s="41">
        <f>'VITESSEPL sens 1 '!F137+'VITESSEVL sens 1 '!F137</f>
        <v>10</v>
      </c>
      <c r="G137" s="41">
        <f>'VITESSEPL sens 1 '!G137+'VITESSEVL sens 1 '!G137</f>
        <v>15</v>
      </c>
      <c r="H137" s="41">
        <f>'VITESSEPL sens 1 '!H137+'VITESSEVL sens 1 '!H137</f>
        <v>4</v>
      </c>
      <c r="I137" s="41">
        <f>'VITESSEPL sens 1 '!I137+'VITESSEVL sens 1 '!I137</f>
        <v>0</v>
      </c>
      <c r="J137" s="41">
        <f>'VITESSEPL sens 1 '!J137+'VITESSEVL sens 1 '!J137</f>
        <v>0</v>
      </c>
      <c r="K137" s="41">
        <f>'VITESSEPL sens 1 '!K137+'VITESSEVL sens 1 '!K137</f>
        <v>0</v>
      </c>
      <c r="L137" s="41">
        <f>'VITESSEPL sens 1 '!L137+'VITESSEVL sens 1 '!L137</f>
        <v>0</v>
      </c>
      <c r="M137" s="41">
        <f>'VITESSEPL sens 1 '!M137+'VITESSEVL sens 1 '!M137</f>
        <v>0</v>
      </c>
      <c r="N137" s="41">
        <f>'VITESSEPL sens 1 '!N137+'VITESSEVL sens 1 '!N137</f>
        <v>0</v>
      </c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:36" x14ac:dyDescent="0.25">
      <c r="B138" s="16" t="s">
        <v>41</v>
      </c>
      <c r="C138" s="20">
        <f>'VITESSEPL sens 1 '!C138+'VITESSEVL sens 1 '!C138</f>
        <v>0</v>
      </c>
      <c r="D138" s="41">
        <f>'VITESSEPL sens 1 '!D138+'VITESSEVL sens 1 '!D138</f>
        <v>0</v>
      </c>
      <c r="E138" s="41">
        <f>'VITESSEPL sens 1 '!E138+'VITESSEVL sens 1 '!E138</f>
        <v>2</v>
      </c>
      <c r="F138" s="41">
        <f>'VITESSEPL sens 1 '!F138+'VITESSEVL sens 1 '!F138</f>
        <v>9</v>
      </c>
      <c r="G138" s="41">
        <f>'VITESSEPL sens 1 '!G138+'VITESSEVL sens 1 '!G138</f>
        <v>6</v>
      </c>
      <c r="H138" s="41">
        <f>'VITESSEPL sens 1 '!H138+'VITESSEVL sens 1 '!H138</f>
        <v>0</v>
      </c>
      <c r="I138" s="41">
        <f>'VITESSEPL sens 1 '!I138+'VITESSEVL sens 1 '!I138</f>
        <v>0</v>
      </c>
      <c r="J138" s="41">
        <f>'VITESSEPL sens 1 '!J138+'VITESSEVL sens 1 '!J138</f>
        <v>0</v>
      </c>
      <c r="K138" s="41">
        <f>'VITESSEPL sens 1 '!K138+'VITESSEVL sens 1 '!K138</f>
        <v>0</v>
      </c>
      <c r="L138" s="41">
        <f>'VITESSEPL sens 1 '!L138+'VITESSEVL sens 1 '!L138</f>
        <v>0</v>
      </c>
      <c r="M138" s="41">
        <f>'VITESSEPL sens 1 '!M138+'VITESSEVL sens 1 '!M138</f>
        <v>0</v>
      </c>
      <c r="N138" s="41">
        <f>'VITESSEPL sens 1 '!N138+'VITESSEVL sens 1 '!N138</f>
        <v>0</v>
      </c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:36" x14ac:dyDescent="0.25">
      <c r="B139" s="16" t="s">
        <v>42</v>
      </c>
      <c r="C139" s="20">
        <f>'VITESSEPL sens 1 '!C139+'VITESSEVL sens 1 '!C139</f>
        <v>0</v>
      </c>
      <c r="D139" s="41">
        <f>'VITESSEPL sens 1 '!D139+'VITESSEVL sens 1 '!D139</f>
        <v>0</v>
      </c>
      <c r="E139" s="41">
        <f>'VITESSEPL sens 1 '!E139+'VITESSEVL sens 1 '!E139</f>
        <v>2</v>
      </c>
      <c r="F139" s="41">
        <f>'VITESSEPL sens 1 '!F139+'VITESSEVL sens 1 '!F139</f>
        <v>11</v>
      </c>
      <c r="G139" s="41">
        <f>'VITESSEPL sens 1 '!G139+'VITESSEVL sens 1 '!G139</f>
        <v>2</v>
      </c>
      <c r="H139" s="41">
        <f>'VITESSEPL sens 1 '!H139+'VITESSEVL sens 1 '!H139</f>
        <v>0</v>
      </c>
      <c r="I139" s="41">
        <f>'VITESSEPL sens 1 '!I139+'VITESSEVL sens 1 '!I139</f>
        <v>0</v>
      </c>
      <c r="J139" s="41">
        <f>'VITESSEPL sens 1 '!J139+'VITESSEVL sens 1 '!J139</f>
        <v>0</v>
      </c>
      <c r="K139" s="41">
        <f>'VITESSEPL sens 1 '!K139+'VITESSEVL sens 1 '!K139</f>
        <v>0</v>
      </c>
      <c r="L139" s="41">
        <f>'VITESSEPL sens 1 '!L139+'VITESSEVL sens 1 '!L139</f>
        <v>0</v>
      </c>
      <c r="M139" s="41">
        <f>'VITESSEPL sens 1 '!M139+'VITESSEVL sens 1 '!M139</f>
        <v>0</v>
      </c>
      <c r="N139" s="41">
        <f>'VITESSEPL sens 1 '!N139+'VITESSEVL sens 1 '!N139</f>
        <v>0</v>
      </c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:36" x14ac:dyDescent="0.25">
      <c r="B140" s="76" t="s">
        <v>43</v>
      </c>
      <c r="C140" s="20">
        <f>'VITESSEPL sens 1 '!C140+'VITESSEVL sens 1 '!C140</f>
        <v>0</v>
      </c>
      <c r="D140" s="41">
        <f>'VITESSEPL sens 1 '!D140+'VITESSEVL sens 1 '!D140</f>
        <v>0</v>
      </c>
      <c r="E140" s="41">
        <f>'VITESSEPL sens 1 '!E140+'VITESSEVL sens 1 '!E140</f>
        <v>1</v>
      </c>
      <c r="F140" s="41">
        <f>'VITESSEPL sens 1 '!F140+'VITESSEVL sens 1 '!F140</f>
        <v>4</v>
      </c>
      <c r="G140" s="41">
        <f>'VITESSEPL sens 1 '!G140+'VITESSEVL sens 1 '!G140</f>
        <v>0</v>
      </c>
      <c r="H140" s="41">
        <f>'VITESSEPL sens 1 '!H140+'VITESSEVL sens 1 '!H140</f>
        <v>1</v>
      </c>
      <c r="I140" s="41">
        <f>'VITESSEPL sens 1 '!I140+'VITESSEVL sens 1 '!I140</f>
        <v>0</v>
      </c>
      <c r="J140" s="41">
        <f>'VITESSEPL sens 1 '!J140+'VITESSEVL sens 1 '!J140</f>
        <v>0</v>
      </c>
      <c r="K140" s="41">
        <f>'VITESSEPL sens 1 '!K140+'VITESSEVL sens 1 '!K140</f>
        <v>0</v>
      </c>
      <c r="L140" s="41">
        <f>'VITESSEPL sens 1 '!L140+'VITESSEVL sens 1 '!L140</f>
        <v>0</v>
      </c>
      <c r="M140" s="41">
        <f>'VITESSEPL sens 1 '!M140+'VITESSEVL sens 1 '!M140</f>
        <v>0</v>
      </c>
      <c r="N140" s="41">
        <f>'VITESSEPL sens 1 '!N140+'VITESSEVL sens 1 '!N140</f>
        <v>0</v>
      </c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:36" ht="13.2" thickBot="1" x14ac:dyDescent="0.3">
      <c r="B141" s="85" t="s">
        <v>44</v>
      </c>
      <c r="C141" s="20">
        <f>'VITESSEPL sens 1 '!C141+'VITESSEVL sens 1 '!C141</f>
        <v>0</v>
      </c>
      <c r="D141" s="41">
        <f>'VITESSEPL sens 1 '!D141+'VITESSEVL sens 1 '!D141</f>
        <v>0</v>
      </c>
      <c r="E141" s="41">
        <f>'VITESSEPL sens 1 '!E141+'VITESSEVL sens 1 '!E141</f>
        <v>2</v>
      </c>
      <c r="F141" s="41">
        <f>'VITESSEPL sens 1 '!F141+'VITESSEVL sens 1 '!F141</f>
        <v>1</v>
      </c>
      <c r="G141" s="41">
        <f>'VITESSEPL sens 1 '!G141+'VITESSEVL sens 1 '!G141</f>
        <v>0</v>
      </c>
      <c r="H141" s="41">
        <f>'VITESSEPL sens 1 '!H141+'VITESSEVL sens 1 '!H141</f>
        <v>0</v>
      </c>
      <c r="I141" s="41">
        <f>'VITESSEPL sens 1 '!I141+'VITESSEVL sens 1 '!I141</f>
        <v>0</v>
      </c>
      <c r="J141" s="41">
        <f>'VITESSEPL sens 1 '!J141+'VITESSEVL sens 1 '!J141</f>
        <v>0</v>
      </c>
      <c r="K141" s="41">
        <f>'VITESSEPL sens 1 '!K141+'VITESSEVL sens 1 '!K141</f>
        <v>0</v>
      </c>
      <c r="L141" s="41">
        <f>'VITESSEPL sens 1 '!L141+'VITESSEVL sens 1 '!L141</f>
        <v>0</v>
      </c>
      <c r="M141" s="41">
        <f>'VITESSEPL sens 1 '!M141+'VITESSEVL sens 1 '!M141</f>
        <v>0</v>
      </c>
      <c r="N141" s="41">
        <f>'VITESSEPL sens 1 '!N141+'VITESSEVL sens 1 '!N141</f>
        <v>0</v>
      </c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:36" ht="13.8" thickTop="1" thickBot="1" x14ac:dyDescent="0.3">
      <c r="B142" s="52" t="s">
        <v>62</v>
      </c>
      <c r="C142" s="53">
        <f t="shared" ref="C142:N142" si="5">SUM(C118:C141)</f>
        <v>4</v>
      </c>
      <c r="D142" s="53">
        <f t="shared" si="5"/>
        <v>14</v>
      </c>
      <c r="E142" s="53">
        <f t="shared" si="5"/>
        <v>126</v>
      </c>
      <c r="F142" s="53">
        <f t="shared" si="5"/>
        <v>348</v>
      </c>
      <c r="G142" s="53">
        <f t="shared" si="5"/>
        <v>148</v>
      </c>
      <c r="H142" s="53">
        <f t="shared" si="5"/>
        <v>27</v>
      </c>
      <c r="I142" s="53">
        <f t="shared" si="5"/>
        <v>5</v>
      </c>
      <c r="J142" s="53">
        <f t="shared" si="5"/>
        <v>0</v>
      </c>
      <c r="K142" s="53">
        <f t="shared" si="5"/>
        <v>0</v>
      </c>
      <c r="L142" s="53">
        <f t="shared" si="5"/>
        <v>0</v>
      </c>
      <c r="M142" s="53">
        <f t="shared" si="5"/>
        <v>0</v>
      </c>
      <c r="N142" s="53">
        <f t="shared" si="5"/>
        <v>0</v>
      </c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:36" ht="13.2" thickTop="1" x14ac:dyDescent="0.25">
      <c r="B143" s="16" t="s">
        <v>5</v>
      </c>
      <c r="C143" s="62">
        <f>C142/N145</f>
        <v>5.9523809523809521E-3</v>
      </c>
      <c r="D143" s="62">
        <f>D142/N145</f>
        <v>2.0833333333333332E-2</v>
      </c>
      <c r="E143" s="62">
        <f>E142/N145</f>
        <v>0.1875</v>
      </c>
      <c r="F143" s="62">
        <f>F142/N145</f>
        <v>0.5178571428571429</v>
      </c>
      <c r="G143" s="62">
        <f>G142/N145</f>
        <v>0.22023809523809523</v>
      </c>
      <c r="H143" s="62">
        <f>H142/N145</f>
        <v>4.0178571428571432E-2</v>
      </c>
      <c r="I143" s="62">
        <f>I142/N145</f>
        <v>7.4404761904761901E-3</v>
      </c>
      <c r="J143" s="62">
        <f>J142/N145</f>
        <v>0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:36" ht="13.2" thickBot="1" x14ac:dyDescent="0.3">
      <c r="B144" s="25" t="s">
        <v>63</v>
      </c>
      <c r="C144" s="63">
        <f t="shared" ref="C144:N144" si="6">C142/24</f>
        <v>0.16666666666666666</v>
      </c>
      <c r="D144" s="63">
        <f t="shared" si="6"/>
        <v>0.58333333333333337</v>
      </c>
      <c r="E144" s="63">
        <f t="shared" si="6"/>
        <v>5.25</v>
      </c>
      <c r="F144" s="63">
        <f t="shared" si="6"/>
        <v>14.5</v>
      </c>
      <c r="G144" s="63">
        <f t="shared" si="6"/>
        <v>6.166666666666667</v>
      </c>
      <c r="H144" s="63">
        <f t="shared" si="6"/>
        <v>1.125</v>
      </c>
      <c r="I144" s="63">
        <f t="shared" si="6"/>
        <v>0.20833333333333334</v>
      </c>
      <c r="J144" s="63">
        <f t="shared" si="6"/>
        <v>0</v>
      </c>
      <c r="K144" s="63">
        <f t="shared" si="6"/>
        <v>0</v>
      </c>
      <c r="L144" s="63">
        <f t="shared" si="6"/>
        <v>0</v>
      </c>
      <c r="M144" s="63">
        <f t="shared" si="6"/>
        <v>0</v>
      </c>
      <c r="N144" s="63">
        <f t="shared" si="6"/>
        <v>0</v>
      </c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:36" ht="13.8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672</v>
      </c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:36" ht="3" customHeight="1" thickTop="1" x14ac:dyDescent="0.25">
      <c r="L146" s="3"/>
      <c r="M146" s="3"/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:36" ht="4.5" customHeight="1" x14ac:dyDescent="0.25">
      <c r="L147" s="3"/>
      <c r="M147" s="3"/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:36" ht="13.8" x14ac:dyDescent="0.25">
      <c r="B148" s="57" t="s">
        <v>64</v>
      </c>
      <c r="L148" s="3"/>
      <c r="M148" s="3"/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:36" x14ac:dyDescent="0.25">
      <c r="L149" s="3"/>
      <c r="M149" s="3"/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:36" x14ac:dyDescent="0.25">
      <c r="L150" s="3"/>
      <c r="M150" s="3"/>
      <c r="V150" s="4"/>
      <c r="W150" s="4">
        <v>7</v>
      </c>
      <c r="X150" s="86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:36" x14ac:dyDescent="0.25">
      <c r="L151" s="3"/>
      <c r="M151" s="3"/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:36" x14ac:dyDescent="0.25">
      <c r="L152" s="3"/>
      <c r="M152" s="3"/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:36" x14ac:dyDescent="0.25">
      <c r="L153" s="3"/>
      <c r="M153" s="3"/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:36" x14ac:dyDescent="0.25">
      <c r="L154" s="3"/>
      <c r="M154" s="3"/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:36" ht="8.25" customHeight="1" x14ac:dyDescent="0.25">
      <c r="L155" s="3"/>
      <c r="M155" s="3"/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:36" x14ac:dyDescent="0.25">
      <c r="L156" s="3"/>
      <c r="M156" s="3"/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:36" x14ac:dyDescent="0.25">
      <c r="L157" s="3"/>
      <c r="M157" s="3"/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:36" x14ac:dyDescent="0.25">
      <c r="L158" s="3"/>
      <c r="M158" s="3"/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:36" x14ac:dyDescent="0.25">
      <c r="L159" s="3"/>
      <c r="M159" s="3"/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:36" x14ac:dyDescent="0.25">
      <c r="L160" s="3"/>
      <c r="M160" s="3"/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:36" x14ac:dyDescent="0.25">
      <c r="L161" s="3"/>
      <c r="M161" s="3"/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:36" x14ac:dyDescent="0.25">
      <c r="L162" s="3"/>
      <c r="M162" s="3"/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:36" x14ac:dyDescent="0.25">
      <c r="L163" s="3"/>
      <c r="M163" s="3"/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:36" x14ac:dyDescent="0.25">
      <c r="L164" s="3"/>
      <c r="M164" s="3"/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:36" x14ac:dyDescent="0.25">
      <c r="L165" s="3"/>
      <c r="M165" s="3"/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:36" x14ac:dyDescent="0.25">
      <c r="L166" s="3"/>
      <c r="M166" s="3"/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:36" x14ac:dyDescent="0.25">
      <c r="L167" s="3"/>
      <c r="M167" s="3"/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:36" x14ac:dyDescent="0.25">
      <c r="L168" s="3"/>
      <c r="M168" s="3"/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:36" x14ac:dyDescent="0.25">
      <c r="L169" s="3"/>
      <c r="M169" s="3"/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:36" x14ac:dyDescent="0.25">
      <c r="L170" s="3"/>
      <c r="M170" s="3"/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:36" x14ac:dyDescent="0.25">
      <c r="L171" s="3"/>
      <c r="M171" s="3"/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:36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:36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6" ht="13.5" customHeight="1" thickTop="1" x14ac:dyDescent="0.25">
      <c r="B174" s="73">
        <f>G172</f>
        <v>43723</v>
      </c>
      <c r="C174" s="367" t="str">
        <f t="shared" ref="C174:N174" si="7">C116</f>
        <v>de 0 à 30</v>
      </c>
      <c r="D174" s="365" t="str">
        <f t="shared" si="7"/>
        <v>de 30 à 40</v>
      </c>
      <c r="E174" s="365" t="str">
        <f t="shared" si="7"/>
        <v>de 40 à 50</v>
      </c>
      <c r="F174" s="365" t="str">
        <f t="shared" si="7"/>
        <v>de 50 à 60</v>
      </c>
      <c r="G174" s="365" t="str">
        <f t="shared" si="7"/>
        <v>de 60 à 70</v>
      </c>
      <c r="H174" s="365" t="str">
        <f t="shared" si="7"/>
        <v>de 70 à 80</v>
      </c>
      <c r="I174" s="365" t="str">
        <f t="shared" si="7"/>
        <v>de 80 à 90</v>
      </c>
      <c r="J174" s="365" t="str">
        <f t="shared" si="7"/>
        <v>de 90 à 100</v>
      </c>
      <c r="K174" s="365" t="str">
        <f t="shared" si="7"/>
        <v>de 100 à 110</v>
      </c>
      <c r="L174" s="365" t="str">
        <f t="shared" si="7"/>
        <v>de 110 à 120</v>
      </c>
      <c r="M174" s="365" t="str">
        <f t="shared" si="7"/>
        <v>de 120 à 130</v>
      </c>
      <c r="N174" s="365" t="str">
        <f t="shared" si="7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6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6" ht="13.5" customHeight="1" thickTop="1" x14ac:dyDescent="0.25">
      <c r="B176" s="16" t="s">
        <v>21</v>
      </c>
      <c r="C176" s="20">
        <f>'VITESSEPL sens 1 '!C176+'VITESSEVL sens 1 '!C176</f>
        <v>0</v>
      </c>
      <c r="D176" s="41">
        <f>'VITESSEPL sens 1 '!D176+'VITESSEVL sens 1 '!D176</f>
        <v>0</v>
      </c>
      <c r="E176" s="41">
        <f>'VITESSEPL sens 1 '!E176+'VITESSEVL sens 1 '!E176</f>
        <v>0</v>
      </c>
      <c r="F176" s="41">
        <f>'VITESSEPL sens 1 '!F176+'VITESSEVL sens 1 '!F176</f>
        <v>1</v>
      </c>
      <c r="G176" s="41">
        <f>'VITESSEPL sens 1 '!G176+'VITESSEVL sens 1 '!G176</f>
        <v>3</v>
      </c>
      <c r="H176" s="41">
        <f>'VITESSEPL sens 1 '!H176+'VITESSEVL sens 1 '!H176</f>
        <v>1</v>
      </c>
      <c r="I176" s="41">
        <f>'VITESSEPL sens 1 '!I176+'VITESSEVL sens 1 '!I176</f>
        <v>0</v>
      </c>
      <c r="J176" s="41">
        <f>'VITESSEPL sens 1 '!J176+'VITESSEVL sens 1 '!J176</f>
        <v>1</v>
      </c>
      <c r="K176" s="41">
        <f>'VITESSEPL sens 1 '!K176+'VITESSEVL sens 1 '!K176</f>
        <v>0</v>
      </c>
      <c r="L176" s="41">
        <f>'VITESSEPL sens 1 '!L176+'VITESSEVL sens 1 '!L176</f>
        <v>0</v>
      </c>
      <c r="M176" s="41">
        <f>'VITESSEPL sens 1 '!M176+'VITESSEVL sens 1 '!M176</f>
        <v>0</v>
      </c>
      <c r="N176" s="41">
        <f>'VITESSEPL sens 1 '!N176+'VITESSEVL sens 1 '!N176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>'VITESSEPL sens 1 '!C177+'VITESSEVL sens 1 '!C177</f>
        <v>0</v>
      </c>
      <c r="D177" s="41">
        <f>'VITESSEPL sens 1 '!D177+'VITESSEVL sens 1 '!D177</f>
        <v>0</v>
      </c>
      <c r="E177" s="41">
        <f>'VITESSEPL sens 1 '!E177+'VITESSEVL sens 1 '!E177</f>
        <v>0</v>
      </c>
      <c r="F177" s="41">
        <f>'VITESSEPL sens 1 '!F177+'VITESSEVL sens 1 '!F177</f>
        <v>2</v>
      </c>
      <c r="G177" s="41">
        <f>'VITESSEPL sens 1 '!G177+'VITESSEVL sens 1 '!G177</f>
        <v>3</v>
      </c>
      <c r="H177" s="41">
        <f>'VITESSEPL sens 1 '!H177+'VITESSEVL sens 1 '!H177</f>
        <v>1</v>
      </c>
      <c r="I177" s="41">
        <f>'VITESSEPL sens 1 '!I177+'VITESSEVL sens 1 '!I177</f>
        <v>0</v>
      </c>
      <c r="J177" s="41">
        <f>'VITESSEPL sens 1 '!J177+'VITESSEVL sens 1 '!J177</f>
        <v>0</v>
      </c>
      <c r="K177" s="41">
        <f>'VITESSEPL sens 1 '!K177+'VITESSEVL sens 1 '!K177</f>
        <v>0</v>
      </c>
      <c r="L177" s="41">
        <f>'VITESSEPL sens 1 '!L177+'VITESSEVL sens 1 '!L177</f>
        <v>0</v>
      </c>
      <c r="M177" s="41">
        <f>'VITESSEPL sens 1 '!M177+'VITESSEVL sens 1 '!M177</f>
        <v>0</v>
      </c>
      <c r="N177" s="41">
        <f>'VITESSEPL sens 1 '!N177+'VITESSEVL sens 1 '!N177</f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>'VITESSEPL sens 1 '!C178+'VITESSEVL sens 1 '!C178</f>
        <v>0</v>
      </c>
      <c r="D178" s="41">
        <f>'VITESSEPL sens 1 '!D178+'VITESSEVL sens 1 '!D178</f>
        <v>0</v>
      </c>
      <c r="E178" s="41">
        <f>'VITESSEPL sens 1 '!E178+'VITESSEVL sens 1 '!E178</f>
        <v>0</v>
      </c>
      <c r="F178" s="41">
        <f>'VITESSEPL sens 1 '!F178+'VITESSEVL sens 1 '!F178</f>
        <v>6</v>
      </c>
      <c r="G178" s="41">
        <f>'VITESSEPL sens 1 '!G178+'VITESSEVL sens 1 '!G178</f>
        <v>0</v>
      </c>
      <c r="H178" s="41">
        <f>'VITESSEPL sens 1 '!H178+'VITESSEVL sens 1 '!H178</f>
        <v>0</v>
      </c>
      <c r="I178" s="41">
        <f>'VITESSEPL sens 1 '!I178+'VITESSEVL sens 1 '!I178</f>
        <v>0</v>
      </c>
      <c r="J178" s="41">
        <f>'VITESSEPL sens 1 '!J178+'VITESSEVL sens 1 '!J178</f>
        <v>0</v>
      </c>
      <c r="K178" s="41">
        <f>'VITESSEPL sens 1 '!K178+'VITESSEVL sens 1 '!K178</f>
        <v>0</v>
      </c>
      <c r="L178" s="41">
        <f>'VITESSEPL sens 1 '!L178+'VITESSEVL sens 1 '!L178</f>
        <v>0</v>
      </c>
      <c r="M178" s="41">
        <f>'VITESSEPL sens 1 '!M178+'VITESSEVL sens 1 '!M178</f>
        <v>0</v>
      </c>
      <c r="N178" s="41">
        <f>'VITESSEPL sens 1 '!N178+'VITESSEVL sens 1 '!N178</f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>'VITESSEPL sens 1 '!C179+'VITESSEVL sens 1 '!C179</f>
        <v>0</v>
      </c>
      <c r="D179" s="41">
        <f>'VITESSEPL sens 1 '!D179+'VITESSEVL sens 1 '!D179</f>
        <v>0</v>
      </c>
      <c r="E179" s="41">
        <f>'VITESSEPL sens 1 '!E179+'VITESSEVL sens 1 '!E179</f>
        <v>0</v>
      </c>
      <c r="F179" s="41">
        <f>'VITESSEPL sens 1 '!F179+'VITESSEVL sens 1 '!F179</f>
        <v>0</v>
      </c>
      <c r="G179" s="41">
        <f>'VITESSEPL sens 1 '!G179+'VITESSEVL sens 1 '!G179</f>
        <v>0</v>
      </c>
      <c r="H179" s="41">
        <f>'VITESSEPL sens 1 '!H179+'VITESSEVL sens 1 '!H179</f>
        <v>0</v>
      </c>
      <c r="I179" s="41">
        <f>'VITESSEPL sens 1 '!I179+'VITESSEVL sens 1 '!I179</f>
        <v>0</v>
      </c>
      <c r="J179" s="41">
        <f>'VITESSEPL sens 1 '!J179+'VITESSEVL sens 1 '!J179</f>
        <v>0</v>
      </c>
      <c r="K179" s="41">
        <f>'VITESSEPL sens 1 '!K179+'VITESSEVL sens 1 '!K179</f>
        <v>0</v>
      </c>
      <c r="L179" s="41">
        <f>'VITESSEPL sens 1 '!L179+'VITESSEVL sens 1 '!L179</f>
        <v>0</v>
      </c>
      <c r="M179" s="41">
        <f>'VITESSEPL sens 1 '!M179+'VITESSEVL sens 1 '!M179</f>
        <v>0</v>
      </c>
      <c r="N179" s="41">
        <f>'VITESSEPL sens 1 '!N179+'VITESSEVL sens 1 '!N179</f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>'VITESSEPL sens 1 '!C180+'VITESSEVL sens 1 '!C180</f>
        <v>0</v>
      </c>
      <c r="D180" s="41">
        <f>'VITESSEPL sens 1 '!D180+'VITESSEVL sens 1 '!D180</f>
        <v>0</v>
      </c>
      <c r="E180" s="41">
        <f>'VITESSEPL sens 1 '!E180+'VITESSEVL sens 1 '!E180</f>
        <v>0</v>
      </c>
      <c r="F180" s="41">
        <f>'VITESSEPL sens 1 '!F180+'VITESSEVL sens 1 '!F180</f>
        <v>0</v>
      </c>
      <c r="G180" s="41">
        <f>'VITESSEPL sens 1 '!G180+'VITESSEVL sens 1 '!G180</f>
        <v>1</v>
      </c>
      <c r="H180" s="41">
        <f>'VITESSEPL sens 1 '!H180+'VITESSEVL sens 1 '!H180</f>
        <v>0</v>
      </c>
      <c r="I180" s="41">
        <f>'VITESSEPL sens 1 '!I180+'VITESSEVL sens 1 '!I180</f>
        <v>0</v>
      </c>
      <c r="J180" s="41">
        <f>'VITESSEPL sens 1 '!J180+'VITESSEVL sens 1 '!J180</f>
        <v>0</v>
      </c>
      <c r="K180" s="41">
        <f>'VITESSEPL sens 1 '!K180+'VITESSEVL sens 1 '!K180</f>
        <v>0</v>
      </c>
      <c r="L180" s="41">
        <f>'VITESSEPL sens 1 '!L180+'VITESSEVL sens 1 '!L180</f>
        <v>0</v>
      </c>
      <c r="M180" s="41">
        <f>'VITESSEPL sens 1 '!M180+'VITESSEVL sens 1 '!M180</f>
        <v>0</v>
      </c>
      <c r="N180" s="41">
        <f>'VITESSEPL sens 1 '!N180+'VITESSEVL sens 1 '!N180</f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>'VITESSEPL sens 1 '!C181+'VITESSEVL sens 1 '!C181</f>
        <v>0</v>
      </c>
      <c r="D181" s="41">
        <f>'VITESSEPL sens 1 '!D181+'VITESSEVL sens 1 '!D181</f>
        <v>0</v>
      </c>
      <c r="E181" s="41">
        <f>'VITESSEPL sens 1 '!E181+'VITESSEVL sens 1 '!E181</f>
        <v>0</v>
      </c>
      <c r="F181" s="41">
        <f>'VITESSEPL sens 1 '!F181+'VITESSEVL sens 1 '!F181</f>
        <v>0</v>
      </c>
      <c r="G181" s="41">
        <f>'VITESSEPL sens 1 '!G181+'VITESSEVL sens 1 '!G181</f>
        <v>1</v>
      </c>
      <c r="H181" s="41">
        <f>'VITESSEPL sens 1 '!H181+'VITESSEVL sens 1 '!H181</f>
        <v>1</v>
      </c>
      <c r="I181" s="41">
        <f>'VITESSEPL sens 1 '!I181+'VITESSEVL sens 1 '!I181</f>
        <v>0</v>
      </c>
      <c r="J181" s="41">
        <f>'VITESSEPL sens 1 '!J181+'VITESSEVL sens 1 '!J181</f>
        <v>0</v>
      </c>
      <c r="K181" s="41">
        <f>'VITESSEPL sens 1 '!K181+'VITESSEVL sens 1 '!K181</f>
        <v>0</v>
      </c>
      <c r="L181" s="41">
        <f>'VITESSEPL sens 1 '!L181+'VITESSEVL sens 1 '!L181</f>
        <v>0</v>
      </c>
      <c r="M181" s="41">
        <f>'VITESSEPL sens 1 '!M181+'VITESSEVL sens 1 '!M181</f>
        <v>0</v>
      </c>
      <c r="N181" s="41">
        <f>'VITESSEPL sens 1 '!N181+'VITESSEVL sens 1 '!N181</f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>'VITESSEPL sens 1 '!C182+'VITESSEVL sens 1 '!C182</f>
        <v>0</v>
      </c>
      <c r="D182" s="41">
        <f>'VITESSEPL sens 1 '!D182+'VITESSEVL sens 1 '!D182</f>
        <v>0</v>
      </c>
      <c r="E182" s="41">
        <f>'VITESSEPL sens 1 '!E182+'VITESSEVL sens 1 '!E182</f>
        <v>1</v>
      </c>
      <c r="F182" s="41">
        <f>'VITESSEPL sens 1 '!F182+'VITESSEVL sens 1 '!F182</f>
        <v>5</v>
      </c>
      <c r="G182" s="41">
        <f>'VITESSEPL sens 1 '!G182+'VITESSEVL sens 1 '!G182</f>
        <v>3</v>
      </c>
      <c r="H182" s="41">
        <f>'VITESSEPL sens 1 '!H182+'VITESSEVL sens 1 '!H182</f>
        <v>0</v>
      </c>
      <c r="I182" s="41">
        <f>'VITESSEPL sens 1 '!I182+'VITESSEVL sens 1 '!I182</f>
        <v>0</v>
      </c>
      <c r="J182" s="41">
        <f>'VITESSEPL sens 1 '!J182+'VITESSEVL sens 1 '!J182</f>
        <v>0</v>
      </c>
      <c r="K182" s="41">
        <f>'VITESSEPL sens 1 '!K182+'VITESSEVL sens 1 '!K182</f>
        <v>0</v>
      </c>
      <c r="L182" s="41">
        <f>'VITESSEPL sens 1 '!L182+'VITESSEVL sens 1 '!L182</f>
        <v>0</v>
      </c>
      <c r="M182" s="41">
        <f>'VITESSEPL sens 1 '!M182+'VITESSEVL sens 1 '!M182</f>
        <v>0</v>
      </c>
      <c r="N182" s="41">
        <f>'VITESSEPL sens 1 '!N182+'VITESSEVL sens 1 '!N182</f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>'VITESSEPL sens 1 '!C183+'VITESSEVL sens 1 '!C183</f>
        <v>0</v>
      </c>
      <c r="D183" s="41">
        <f>'VITESSEPL sens 1 '!D183+'VITESSEVL sens 1 '!D183</f>
        <v>0</v>
      </c>
      <c r="E183" s="41">
        <f>'VITESSEPL sens 1 '!E183+'VITESSEVL sens 1 '!E183</f>
        <v>6</v>
      </c>
      <c r="F183" s="41">
        <f>'VITESSEPL sens 1 '!F183+'VITESSEVL sens 1 '!F183</f>
        <v>8</v>
      </c>
      <c r="G183" s="41">
        <f>'VITESSEPL sens 1 '!G183+'VITESSEVL sens 1 '!G183</f>
        <v>8</v>
      </c>
      <c r="H183" s="41">
        <f>'VITESSEPL sens 1 '!H183+'VITESSEVL sens 1 '!H183</f>
        <v>0</v>
      </c>
      <c r="I183" s="41">
        <f>'VITESSEPL sens 1 '!I183+'VITESSEVL sens 1 '!I183</f>
        <v>0</v>
      </c>
      <c r="J183" s="41">
        <f>'VITESSEPL sens 1 '!J183+'VITESSEVL sens 1 '!J183</f>
        <v>0</v>
      </c>
      <c r="K183" s="41">
        <f>'VITESSEPL sens 1 '!K183+'VITESSEVL sens 1 '!K183</f>
        <v>0</v>
      </c>
      <c r="L183" s="41">
        <f>'VITESSEPL sens 1 '!L183+'VITESSEVL sens 1 '!L183</f>
        <v>0</v>
      </c>
      <c r="M183" s="41">
        <f>'VITESSEPL sens 1 '!M183+'VITESSEVL sens 1 '!M183</f>
        <v>0</v>
      </c>
      <c r="N183" s="41">
        <f>'VITESSEPL sens 1 '!N183+'VITESSEVL sens 1 '!N183</f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>'VITESSEPL sens 1 '!C184+'VITESSEVL sens 1 '!C184</f>
        <v>0</v>
      </c>
      <c r="D184" s="41">
        <f>'VITESSEPL sens 1 '!D184+'VITESSEVL sens 1 '!D184</f>
        <v>0</v>
      </c>
      <c r="E184" s="41">
        <f>'VITESSEPL sens 1 '!E184+'VITESSEVL sens 1 '!E184</f>
        <v>14</v>
      </c>
      <c r="F184" s="41">
        <f>'VITESSEPL sens 1 '!F184+'VITESSEVL sens 1 '!F184</f>
        <v>18</v>
      </c>
      <c r="G184" s="41">
        <f>'VITESSEPL sens 1 '!G184+'VITESSEVL sens 1 '!G184</f>
        <v>7</v>
      </c>
      <c r="H184" s="41">
        <f>'VITESSEPL sens 1 '!H184+'VITESSEVL sens 1 '!H184</f>
        <v>0</v>
      </c>
      <c r="I184" s="41">
        <f>'VITESSEPL sens 1 '!I184+'VITESSEVL sens 1 '!I184</f>
        <v>0</v>
      </c>
      <c r="J184" s="41">
        <f>'VITESSEPL sens 1 '!J184+'VITESSEVL sens 1 '!J184</f>
        <v>0</v>
      </c>
      <c r="K184" s="41">
        <f>'VITESSEPL sens 1 '!K184+'VITESSEVL sens 1 '!K184</f>
        <v>0</v>
      </c>
      <c r="L184" s="41">
        <f>'VITESSEPL sens 1 '!L184+'VITESSEVL sens 1 '!L184</f>
        <v>0</v>
      </c>
      <c r="M184" s="41">
        <f>'VITESSEPL sens 1 '!M184+'VITESSEVL sens 1 '!M184</f>
        <v>0</v>
      </c>
      <c r="N184" s="41">
        <f>'VITESSEPL sens 1 '!N184+'VITESSEVL sens 1 '!N184</f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>'VITESSEPL sens 1 '!C185+'VITESSEVL sens 1 '!C185</f>
        <v>0</v>
      </c>
      <c r="D185" s="41">
        <f>'VITESSEPL sens 1 '!D185+'VITESSEVL sens 1 '!D185</f>
        <v>1</v>
      </c>
      <c r="E185" s="41">
        <f>'VITESSEPL sens 1 '!E185+'VITESSEVL sens 1 '!E185</f>
        <v>2</v>
      </c>
      <c r="F185" s="41">
        <f>'VITESSEPL sens 1 '!F185+'VITESSEVL sens 1 '!F185</f>
        <v>30</v>
      </c>
      <c r="G185" s="41">
        <f>'VITESSEPL sens 1 '!G185+'VITESSEVL sens 1 '!G185</f>
        <v>12</v>
      </c>
      <c r="H185" s="41">
        <f>'VITESSEPL sens 1 '!H185+'VITESSEVL sens 1 '!H185</f>
        <v>2</v>
      </c>
      <c r="I185" s="41">
        <f>'VITESSEPL sens 1 '!I185+'VITESSEVL sens 1 '!I185</f>
        <v>0</v>
      </c>
      <c r="J185" s="41">
        <f>'VITESSEPL sens 1 '!J185+'VITESSEVL sens 1 '!J185</f>
        <v>0</v>
      </c>
      <c r="K185" s="41">
        <f>'VITESSEPL sens 1 '!K185+'VITESSEVL sens 1 '!K185</f>
        <v>0</v>
      </c>
      <c r="L185" s="41">
        <f>'VITESSEPL sens 1 '!L185+'VITESSEVL sens 1 '!L185</f>
        <v>0</v>
      </c>
      <c r="M185" s="41">
        <f>'VITESSEPL sens 1 '!M185+'VITESSEVL sens 1 '!M185</f>
        <v>0</v>
      </c>
      <c r="N185" s="41">
        <f>'VITESSEPL sens 1 '!N185+'VITESSEVL sens 1 '!N185</f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>'VITESSEPL sens 1 '!C186+'VITESSEVL sens 1 '!C186</f>
        <v>0</v>
      </c>
      <c r="D186" s="41">
        <f>'VITESSEPL sens 1 '!D186+'VITESSEVL sens 1 '!D186</f>
        <v>0</v>
      </c>
      <c r="E186" s="41">
        <f>'VITESSEPL sens 1 '!E186+'VITESSEVL sens 1 '!E186</f>
        <v>12</v>
      </c>
      <c r="F186" s="41">
        <f>'VITESSEPL sens 1 '!F186+'VITESSEVL sens 1 '!F186</f>
        <v>35</v>
      </c>
      <c r="G186" s="41">
        <f>'VITESSEPL sens 1 '!G186+'VITESSEVL sens 1 '!G186</f>
        <v>10</v>
      </c>
      <c r="H186" s="41">
        <f>'VITESSEPL sens 1 '!H186+'VITESSEVL sens 1 '!H186</f>
        <v>1</v>
      </c>
      <c r="I186" s="41">
        <f>'VITESSEPL sens 1 '!I186+'VITESSEVL sens 1 '!I186</f>
        <v>1</v>
      </c>
      <c r="J186" s="41">
        <f>'VITESSEPL sens 1 '!J186+'VITESSEVL sens 1 '!J186</f>
        <v>0</v>
      </c>
      <c r="K186" s="41">
        <f>'VITESSEPL sens 1 '!K186+'VITESSEVL sens 1 '!K186</f>
        <v>0</v>
      </c>
      <c r="L186" s="41">
        <f>'VITESSEPL sens 1 '!L186+'VITESSEVL sens 1 '!L186</f>
        <v>0</v>
      </c>
      <c r="M186" s="41">
        <f>'VITESSEPL sens 1 '!M186+'VITESSEVL sens 1 '!M186</f>
        <v>0</v>
      </c>
      <c r="N186" s="41">
        <f>'VITESSEPL sens 1 '!N186+'VITESSEVL sens 1 '!N186</f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>'VITESSEPL sens 1 '!C187+'VITESSEVL sens 1 '!C187</f>
        <v>0</v>
      </c>
      <c r="D187" s="41">
        <f>'VITESSEPL sens 1 '!D187+'VITESSEVL sens 1 '!D187</f>
        <v>0</v>
      </c>
      <c r="E187" s="41">
        <f>'VITESSEPL sens 1 '!E187+'VITESSEVL sens 1 '!E187</f>
        <v>12</v>
      </c>
      <c r="F187" s="41">
        <f>'VITESSEPL sens 1 '!F187+'VITESSEVL sens 1 '!F187</f>
        <v>30</v>
      </c>
      <c r="G187" s="41">
        <f>'VITESSEPL sens 1 '!G187+'VITESSEVL sens 1 '!G187</f>
        <v>9</v>
      </c>
      <c r="H187" s="41">
        <f>'VITESSEPL sens 1 '!H187+'VITESSEVL sens 1 '!H187</f>
        <v>0</v>
      </c>
      <c r="I187" s="41">
        <f>'VITESSEPL sens 1 '!I187+'VITESSEVL sens 1 '!I187</f>
        <v>1</v>
      </c>
      <c r="J187" s="41">
        <f>'VITESSEPL sens 1 '!J187+'VITESSEVL sens 1 '!J187</f>
        <v>0</v>
      </c>
      <c r="K187" s="41">
        <f>'VITESSEPL sens 1 '!K187+'VITESSEVL sens 1 '!K187</f>
        <v>0</v>
      </c>
      <c r="L187" s="41">
        <f>'VITESSEPL sens 1 '!L187+'VITESSEVL sens 1 '!L187</f>
        <v>0</v>
      </c>
      <c r="M187" s="41">
        <f>'VITESSEPL sens 1 '!M187+'VITESSEVL sens 1 '!M187</f>
        <v>0</v>
      </c>
      <c r="N187" s="41">
        <f>'VITESSEPL sens 1 '!N187+'VITESSEVL sens 1 '!N187</f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>'VITESSEPL sens 1 '!C188+'VITESSEVL sens 1 '!C188</f>
        <v>0</v>
      </c>
      <c r="D188" s="41">
        <f>'VITESSEPL sens 1 '!D188+'VITESSEVL sens 1 '!D188</f>
        <v>0</v>
      </c>
      <c r="E188" s="41">
        <f>'VITESSEPL sens 1 '!E188+'VITESSEVL sens 1 '!E188</f>
        <v>9</v>
      </c>
      <c r="F188" s="41">
        <f>'VITESSEPL sens 1 '!F188+'VITESSEVL sens 1 '!F188</f>
        <v>22</v>
      </c>
      <c r="G188" s="41">
        <f>'VITESSEPL sens 1 '!G188+'VITESSEVL sens 1 '!G188</f>
        <v>4</v>
      </c>
      <c r="H188" s="41">
        <f>'VITESSEPL sens 1 '!H188+'VITESSEVL sens 1 '!H188</f>
        <v>2</v>
      </c>
      <c r="I188" s="41">
        <f>'VITESSEPL sens 1 '!I188+'VITESSEVL sens 1 '!I188</f>
        <v>0</v>
      </c>
      <c r="J188" s="41">
        <f>'VITESSEPL sens 1 '!J188+'VITESSEVL sens 1 '!J188</f>
        <v>0</v>
      </c>
      <c r="K188" s="41">
        <f>'VITESSEPL sens 1 '!K188+'VITESSEVL sens 1 '!K188</f>
        <v>0</v>
      </c>
      <c r="L188" s="41">
        <f>'VITESSEPL sens 1 '!L188+'VITESSEVL sens 1 '!L188</f>
        <v>0</v>
      </c>
      <c r="M188" s="41">
        <f>'VITESSEPL sens 1 '!M188+'VITESSEVL sens 1 '!M188</f>
        <v>0</v>
      </c>
      <c r="N188" s="41">
        <f>'VITESSEPL sens 1 '!N188+'VITESSEVL sens 1 '!N188</f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>'VITESSEPL sens 1 '!C189+'VITESSEVL sens 1 '!C189</f>
        <v>0</v>
      </c>
      <c r="D189" s="41">
        <f>'VITESSEPL sens 1 '!D189+'VITESSEVL sens 1 '!D189</f>
        <v>0</v>
      </c>
      <c r="E189" s="41">
        <f>'VITESSEPL sens 1 '!E189+'VITESSEVL sens 1 '!E189</f>
        <v>4</v>
      </c>
      <c r="F189" s="41">
        <f>'VITESSEPL sens 1 '!F189+'VITESSEVL sens 1 '!F189</f>
        <v>11</v>
      </c>
      <c r="G189" s="41">
        <f>'VITESSEPL sens 1 '!G189+'VITESSEVL sens 1 '!G189</f>
        <v>11</v>
      </c>
      <c r="H189" s="41">
        <f>'VITESSEPL sens 1 '!H189+'VITESSEVL sens 1 '!H189</f>
        <v>1</v>
      </c>
      <c r="I189" s="41">
        <f>'VITESSEPL sens 1 '!I189+'VITESSEVL sens 1 '!I189</f>
        <v>0</v>
      </c>
      <c r="J189" s="41">
        <f>'VITESSEPL sens 1 '!J189+'VITESSEVL sens 1 '!J189</f>
        <v>0</v>
      </c>
      <c r="K189" s="41">
        <f>'VITESSEPL sens 1 '!K189+'VITESSEVL sens 1 '!K189</f>
        <v>0</v>
      </c>
      <c r="L189" s="41">
        <f>'VITESSEPL sens 1 '!L189+'VITESSEVL sens 1 '!L189</f>
        <v>0</v>
      </c>
      <c r="M189" s="41">
        <f>'VITESSEPL sens 1 '!M189+'VITESSEVL sens 1 '!M189</f>
        <v>0</v>
      </c>
      <c r="N189" s="41">
        <f>'VITESSEPL sens 1 '!N189+'VITESSEVL sens 1 '!N189</f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>'VITESSEPL sens 1 '!C190+'VITESSEVL sens 1 '!C190</f>
        <v>0</v>
      </c>
      <c r="D190" s="41">
        <f>'VITESSEPL sens 1 '!D190+'VITESSEVL sens 1 '!D190</f>
        <v>1</v>
      </c>
      <c r="E190" s="41">
        <f>'VITESSEPL sens 1 '!E190+'VITESSEVL sens 1 '!E190</f>
        <v>8</v>
      </c>
      <c r="F190" s="41">
        <f>'VITESSEPL sens 1 '!F190+'VITESSEVL sens 1 '!F190</f>
        <v>26</v>
      </c>
      <c r="G190" s="41">
        <f>'VITESSEPL sens 1 '!G190+'VITESSEVL sens 1 '!G190</f>
        <v>9</v>
      </c>
      <c r="H190" s="41">
        <f>'VITESSEPL sens 1 '!H190+'VITESSEVL sens 1 '!H190</f>
        <v>1</v>
      </c>
      <c r="I190" s="41">
        <f>'VITESSEPL sens 1 '!I190+'VITESSEVL sens 1 '!I190</f>
        <v>0</v>
      </c>
      <c r="J190" s="41">
        <f>'VITESSEPL sens 1 '!J190+'VITESSEVL sens 1 '!J190</f>
        <v>0</v>
      </c>
      <c r="K190" s="41">
        <f>'VITESSEPL sens 1 '!K190+'VITESSEVL sens 1 '!K190</f>
        <v>0</v>
      </c>
      <c r="L190" s="41">
        <f>'VITESSEPL sens 1 '!L190+'VITESSEVL sens 1 '!L190</f>
        <v>1</v>
      </c>
      <c r="M190" s="41">
        <f>'VITESSEPL sens 1 '!M190+'VITESSEVL sens 1 '!M190</f>
        <v>0</v>
      </c>
      <c r="N190" s="41">
        <f>'VITESSEPL sens 1 '!N190+'VITESSEVL sens 1 '!N190</f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>'VITESSEPL sens 1 '!C191+'VITESSEVL sens 1 '!C191</f>
        <v>0</v>
      </c>
      <c r="D191" s="41">
        <f>'VITESSEPL sens 1 '!D191+'VITESSEVL sens 1 '!D191</f>
        <v>1</v>
      </c>
      <c r="E191" s="41">
        <f>'VITESSEPL sens 1 '!E191+'VITESSEVL sens 1 '!E191</f>
        <v>10</v>
      </c>
      <c r="F191" s="41">
        <f>'VITESSEPL sens 1 '!F191+'VITESSEVL sens 1 '!F191</f>
        <v>23</v>
      </c>
      <c r="G191" s="41">
        <f>'VITESSEPL sens 1 '!G191+'VITESSEVL sens 1 '!G191</f>
        <v>2</v>
      </c>
      <c r="H191" s="41">
        <f>'VITESSEPL sens 1 '!H191+'VITESSEVL sens 1 '!H191</f>
        <v>2</v>
      </c>
      <c r="I191" s="41">
        <f>'VITESSEPL sens 1 '!I191+'VITESSEVL sens 1 '!I191</f>
        <v>0</v>
      </c>
      <c r="J191" s="41">
        <f>'VITESSEPL sens 1 '!J191+'VITESSEVL sens 1 '!J191</f>
        <v>0</v>
      </c>
      <c r="K191" s="41">
        <f>'VITESSEPL sens 1 '!K191+'VITESSEVL sens 1 '!K191</f>
        <v>0</v>
      </c>
      <c r="L191" s="41">
        <f>'VITESSEPL sens 1 '!L191+'VITESSEVL sens 1 '!L191</f>
        <v>0</v>
      </c>
      <c r="M191" s="41">
        <f>'VITESSEPL sens 1 '!M191+'VITESSEVL sens 1 '!M191</f>
        <v>0</v>
      </c>
      <c r="N191" s="41">
        <f>'VITESSEPL sens 1 '!N191+'VITESSEVL sens 1 '!N191</f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>'VITESSEPL sens 1 '!C192+'VITESSEVL sens 1 '!C192</f>
        <v>0</v>
      </c>
      <c r="D192" s="41">
        <f>'VITESSEPL sens 1 '!D192+'VITESSEVL sens 1 '!D192</f>
        <v>1</v>
      </c>
      <c r="E192" s="41">
        <f>'VITESSEPL sens 1 '!E192+'VITESSEVL sens 1 '!E192</f>
        <v>7</v>
      </c>
      <c r="F192" s="41">
        <f>'VITESSEPL sens 1 '!F192+'VITESSEVL sens 1 '!F192</f>
        <v>22</v>
      </c>
      <c r="G192" s="41">
        <f>'VITESSEPL sens 1 '!G192+'VITESSEVL sens 1 '!G192</f>
        <v>8</v>
      </c>
      <c r="H192" s="41">
        <f>'VITESSEPL sens 1 '!H192+'VITESSEVL sens 1 '!H192</f>
        <v>0</v>
      </c>
      <c r="I192" s="41">
        <f>'VITESSEPL sens 1 '!I192+'VITESSEVL sens 1 '!I192</f>
        <v>0</v>
      </c>
      <c r="J192" s="41">
        <f>'VITESSEPL sens 1 '!J192+'VITESSEVL sens 1 '!J192</f>
        <v>0</v>
      </c>
      <c r="K192" s="41">
        <f>'VITESSEPL sens 1 '!K192+'VITESSEVL sens 1 '!K192</f>
        <v>0</v>
      </c>
      <c r="L192" s="41">
        <f>'VITESSEPL sens 1 '!L192+'VITESSEVL sens 1 '!L192</f>
        <v>0</v>
      </c>
      <c r="M192" s="41">
        <f>'VITESSEPL sens 1 '!M192+'VITESSEVL sens 1 '!M192</f>
        <v>0</v>
      </c>
      <c r="N192" s="41">
        <f>'VITESSEPL sens 1 '!N192+'VITESSEVL sens 1 '!N192</f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>'VITESSEPL sens 1 '!C193+'VITESSEVL sens 1 '!C193</f>
        <v>0</v>
      </c>
      <c r="D193" s="41">
        <f>'VITESSEPL sens 1 '!D193+'VITESSEVL sens 1 '!D193</f>
        <v>0</v>
      </c>
      <c r="E193" s="41">
        <f>'VITESSEPL sens 1 '!E193+'VITESSEVL sens 1 '!E193</f>
        <v>9</v>
      </c>
      <c r="F193" s="41">
        <f>'VITESSEPL sens 1 '!F193+'VITESSEVL sens 1 '!F193</f>
        <v>26</v>
      </c>
      <c r="G193" s="41">
        <f>'VITESSEPL sens 1 '!G193+'VITESSEVL sens 1 '!G193</f>
        <v>5</v>
      </c>
      <c r="H193" s="41">
        <f>'VITESSEPL sens 1 '!H193+'VITESSEVL sens 1 '!H193</f>
        <v>0</v>
      </c>
      <c r="I193" s="41">
        <f>'VITESSEPL sens 1 '!I193+'VITESSEVL sens 1 '!I193</f>
        <v>0</v>
      </c>
      <c r="J193" s="41">
        <f>'VITESSEPL sens 1 '!J193+'VITESSEVL sens 1 '!J193</f>
        <v>0</v>
      </c>
      <c r="K193" s="41">
        <f>'VITESSEPL sens 1 '!K193+'VITESSEVL sens 1 '!K193</f>
        <v>0</v>
      </c>
      <c r="L193" s="41">
        <f>'VITESSEPL sens 1 '!L193+'VITESSEVL sens 1 '!L193</f>
        <v>0</v>
      </c>
      <c r="M193" s="41">
        <f>'VITESSEPL sens 1 '!M193+'VITESSEVL sens 1 '!M193</f>
        <v>0</v>
      </c>
      <c r="N193" s="41">
        <f>'VITESSEPL sens 1 '!N193+'VITESSEVL sens 1 '!N193</f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>'VITESSEPL sens 1 '!C194+'VITESSEVL sens 1 '!C194</f>
        <v>0</v>
      </c>
      <c r="D194" s="41">
        <f>'VITESSEPL sens 1 '!D194+'VITESSEVL sens 1 '!D194</f>
        <v>4</v>
      </c>
      <c r="E194" s="41">
        <f>'VITESSEPL sens 1 '!E194+'VITESSEVL sens 1 '!E194</f>
        <v>21</v>
      </c>
      <c r="F194" s="41">
        <f>'VITESSEPL sens 1 '!F194+'VITESSEVL sens 1 '!F194</f>
        <v>21</v>
      </c>
      <c r="G194" s="41">
        <f>'VITESSEPL sens 1 '!G194+'VITESSEVL sens 1 '!G194</f>
        <v>12</v>
      </c>
      <c r="H194" s="41">
        <f>'VITESSEPL sens 1 '!H194+'VITESSEVL sens 1 '!H194</f>
        <v>3</v>
      </c>
      <c r="I194" s="41">
        <f>'VITESSEPL sens 1 '!I194+'VITESSEVL sens 1 '!I194</f>
        <v>1</v>
      </c>
      <c r="J194" s="41">
        <f>'VITESSEPL sens 1 '!J194+'VITESSEVL sens 1 '!J194</f>
        <v>0</v>
      </c>
      <c r="K194" s="41">
        <f>'VITESSEPL sens 1 '!K194+'VITESSEVL sens 1 '!K194</f>
        <v>0</v>
      </c>
      <c r="L194" s="41">
        <f>'VITESSEPL sens 1 '!L194+'VITESSEVL sens 1 '!L194</f>
        <v>0</v>
      </c>
      <c r="M194" s="41">
        <f>'VITESSEPL sens 1 '!M194+'VITESSEVL sens 1 '!M194</f>
        <v>0</v>
      </c>
      <c r="N194" s="41">
        <f>'VITESSEPL sens 1 '!N194+'VITESSEVL sens 1 '!N194</f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>'VITESSEPL sens 1 '!C195+'VITESSEVL sens 1 '!C195</f>
        <v>0</v>
      </c>
      <c r="D195" s="41">
        <f>'VITESSEPL sens 1 '!D195+'VITESSEVL sens 1 '!D195</f>
        <v>1</v>
      </c>
      <c r="E195" s="41">
        <f>'VITESSEPL sens 1 '!E195+'VITESSEVL sens 1 '!E195</f>
        <v>10</v>
      </c>
      <c r="F195" s="41">
        <f>'VITESSEPL sens 1 '!F195+'VITESSEVL sens 1 '!F195</f>
        <v>16</v>
      </c>
      <c r="G195" s="41">
        <f>'VITESSEPL sens 1 '!G195+'VITESSEVL sens 1 '!G195</f>
        <v>8</v>
      </c>
      <c r="H195" s="41">
        <f>'VITESSEPL sens 1 '!H195+'VITESSEVL sens 1 '!H195</f>
        <v>1</v>
      </c>
      <c r="I195" s="41">
        <f>'VITESSEPL sens 1 '!I195+'VITESSEVL sens 1 '!I195</f>
        <v>0</v>
      </c>
      <c r="J195" s="41">
        <f>'VITESSEPL sens 1 '!J195+'VITESSEVL sens 1 '!J195</f>
        <v>0</v>
      </c>
      <c r="K195" s="41">
        <f>'VITESSEPL sens 1 '!K195+'VITESSEVL sens 1 '!K195</f>
        <v>0</v>
      </c>
      <c r="L195" s="41">
        <f>'VITESSEPL sens 1 '!L195+'VITESSEVL sens 1 '!L195</f>
        <v>0</v>
      </c>
      <c r="M195" s="41">
        <f>'VITESSEPL sens 1 '!M195+'VITESSEVL sens 1 '!M195</f>
        <v>0</v>
      </c>
      <c r="N195" s="41">
        <f>'VITESSEPL sens 1 '!N195+'VITESSEVL sens 1 '!N195</f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>'VITESSEPL sens 1 '!C196+'VITESSEVL sens 1 '!C196</f>
        <v>0</v>
      </c>
      <c r="D196" s="41">
        <f>'VITESSEPL sens 1 '!D196+'VITESSEVL sens 1 '!D196</f>
        <v>0</v>
      </c>
      <c r="E196" s="41">
        <f>'VITESSEPL sens 1 '!E196+'VITESSEVL sens 1 '!E196</f>
        <v>2</v>
      </c>
      <c r="F196" s="41">
        <f>'VITESSEPL sens 1 '!F196+'VITESSEVL sens 1 '!F196</f>
        <v>5</v>
      </c>
      <c r="G196" s="41">
        <f>'VITESSEPL sens 1 '!G196+'VITESSEVL sens 1 '!G196</f>
        <v>6</v>
      </c>
      <c r="H196" s="41">
        <f>'VITESSEPL sens 1 '!H196+'VITESSEVL sens 1 '!H196</f>
        <v>1</v>
      </c>
      <c r="I196" s="41">
        <f>'VITESSEPL sens 1 '!I196+'VITESSEVL sens 1 '!I196</f>
        <v>0</v>
      </c>
      <c r="J196" s="41">
        <f>'VITESSEPL sens 1 '!J196+'VITESSEVL sens 1 '!J196</f>
        <v>0</v>
      </c>
      <c r="K196" s="41">
        <f>'VITESSEPL sens 1 '!K196+'VITESSEVL sens 1 '!K196</f>
        <v>0</v>
      </c>
      <c r="L196" s="41">
        <f>'VITESSEPL sens 1 '!L196+'VITESSEVL sens 1 '!L196</f>
        <v>0</v>
      </c>
      <c r="M196" s="41">
        <f>'VITESSEPL sens 1 '!M196+'VITESSEVL sens 1 '!M196</f>
        <v>0</v>
      </c>
      <c r="N196" s="41">
        <f>'VITESSEPL sens 1 '!N196+'VITESSEVL sens 1 '!N196</f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>'VITESSEPL sens 1 '!C197+'VITESSEVL sens 1 '!C197</f>
        <v>0</v>
      </c>
      <c r="D197" s="41">
        <f>'VITESSEPL sens 1 '!D197+'VITESSEVL sens 1 '!D197</f>
        <v>0</v>
      </c>
      <c r="E197" s="41">
        <f>'VITESSEPL sens 1 '!E197+'VITESSEVL sens 1 '!E197</f>
        <v>4</v>
      </c>
      <c r="F197" s="41">
        <f>'VITESSEPL sens 1 '!F197+'VITESSEVL sens 1 '!F197</f>
        <v>9</v>
      </c>
      <c r="G197" s="41">
        <f>'VITESSEPL sens 1 '!G197+'VITESSEVL sens 1 '!G197</f>
        <v>1</v>
      </c>
      <c r="H197" s="41">
        <f>'VITESSEPL sens 1 '!H197+'VITESSEVL sens 1 '!H197</f>
        <v>1</v>
      </c>
      <c r="I197" s="41">
        <f>'VITESSEPL sens 1 '!I197+'VITESSEVL sens 1 '!I197</f>
        <v>1</v>
      </c>
      <c r="J197" s="41">
        <f>'VITESSEPL sens 1 '!J197+'VITESSEVL sens 1 '!J197</f>
        <v>0</v>
      </c>
      <c r="K197" s="41">
        <f>'VITESSEPL sens 1 '!K197+'VITESSEVL sens 1 '!K197</f>
        <v>0</v>
      </c>
      <c r="L197" s="41">
        <f>'VITESSEPL sens 1 '!L197+'VITESSEVL sens 1 '!L197</f>
        <v>0</v>
      </c>
      <c r="M197" s="41">
        <f>'VITESSEPL sens 1 '!M197+'VITESSEVL sens 1 '!M197</f>
        <v>0</v>
      </c>
      <c r="N197" s="41">
        <f>'VITESSEPL sens 1 '!N197+'VITESSEVL sens 1 '!N197</f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>'VITESSEPL sens 1 '!C198+'VITESSEVL sens 1 '!C198</f>
        <v>0</v>
      </c>
      <c r="D198" s="41">
        <f>'VITESSEPL sens 1 '!D198+'VITESSEVL sens 1 '!D198</f>
        <v>1</v>
      </c>
      <c r="E198" s="41">
        <f>'VITESSEPL sens 1 '!E198+'VITESSEVL sens 1 '!E198</f>
        <v>0</v>
      </c>
      <c r="F198" s="41">
        <f>'VITESSEPL sens 1 '!F198+'VITESSEVL sens 1 '!F198</f>
        <v>2</v>
      </c>
      <c r="G198" s="41">
        <f>'VITESSEPL sens 1 '!G198+'VITESSEVL sens 1 '!G198</f>
        <v>3</v>
      </c>
      <c r="H198" s="41">
        <f>'VITESSEPL sens 1 '!H198+'VITESSEVL sens 1 '!H198</f>
        <v>0</v>
      </c>
      <c r="I198" s="41">
        <f>'VITESSEPL sens 1 '!I198+'VITESSEVL sens 1 '!I198</f>
        <v>0</v>
      </c>
      <c r="J198" s="41">
        <f>'VITESSEPL sens 1 '!J198+'VITESSEVL sens 1 '!J198</f>
        <v>0</v>
      </c>
      <c r="K198" s="41">
        <f>'VITESSEPL sens 1 '!K198+'VITESSEVL sens 1 '!K198</f>
        <v>0</v>
      </c>
      <c r="L198" s="41">
        <f>'VITESSEPL sens 1 '!L198+'VITESSEVL sens 1 '!L198</f>
        <v>0</v>
      </c>
      <c r="M198" s="41">
        <f>'VITESSEPL sens 1 '!M198+'VITESSEVL sens 1 '!M198</f>
        <v>0</v>
      </c>
      <c r="N198" s="41">
        <f>'VITESSEPL sens 1 '!N198+'VITESSEVL sens 1 '!N198</f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>'VITESSEPL sens 1 '!C199+'VITESSEVL sens 1 '!C199</f>
        <v>0</v>
      </c>
      <c r="D199" s="41">
        <f>'VITESSEPL sens 1 '!D199+'VITESSEVL sens 1 '!D199</f>
        <v>0</v>
      </c>
      <c r="E199" s="41">
        <f>'VITESSEPL sens 1 '!E199+'VITESSEVL sens 1 '!E199</f>
        <v>0</v>
      </c>
      <c r="F199" s="41">
        <f>'VITESSEPL sens 1 '!F199+'VITESSEVL sens 1 '!F199</f>
        <v>0</v>
      </c>
      <c r="G199" s="41">
        <f>'VITESSEPL sens 1 '!G199+'VITESSEVL sens 1 '!G199</f>
        <v>0</v>
      </c>
      <c r="H199" s="41">
        <f>'VITESSEPL sens 1 '!H199+'VITESSEVL sens 1 '!H199</f>
        <v>0</v>
      </c>
      <c r="I199" s="41">
        <f>'VITESSEPL sens 1 '!I199+'VITESSEVL sens 1 '!I199</f>
        <v>0</v>
      </c>
      <c r="J199" s="41">
        <f>'VITESSEPL sens 1 '!J199+'VITESSEVL sens 1 '!J199</f>
        <v>0</v>
      </c>
      <c r="K199" s="41">
        <f>'VITESSEPL sens 1 '!K199+'VITESSEVL sens 1 '!K199</f>
        <v>0</v>
      </c>
      <c r="L199" s="41">
        <f>'VITESSEPL sens 1 '!L199+'VITESSEVL sens 1 '!L199</f>
        <v>0</v>
      </c>
      <c r="M199" s="41">
        <f>'VITESSEPL sens 1 '!M199+'VITESSEVL sens 1 '!M199</f>
        <v>0</v>
      </c>
      <c r="N199" s="41">
        <f>'VITESSEPL sens 1 '!N199+'VITESSEVL sens 1 '!N199</f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8">SUM(C176:C199)</f>
        <v>0</v>
      </c>
      <c r="D200" s="53">
        <f t="shared" si="8"/>
        <v>10</v>
      </c>
      <c r="E200" s="53">
        <f t="shared" si="8"/>
        <v>131</v>
      </c>
      <c r="F200" s="53">
        <f t="shared" si="8"/>
        <v>318</v>
      </c>
      <c r="G200" s="53">
        <f t="shared" si="8"/>
        <v>126</v>
      </c>
      <c r="H200" s="53">
        <f t="shared" si="8"/>
        <v>18</v>
      </c>
      <c r="I200" s="53">
        <f t="shared" si="8"/>
        <v>4</v>
      </c>
      <c r="J200" s="53">
        <f t="shared" si="8"/>
        <v>1</v>
      </c>
      <c r="K200" s="53">
        <f t="shared" si="8"/>
        <v>0</v>
      </c>
      <c r="L200" s="53">
        <f t="shared" si="8"/>
        <v>1</v>
      </c>
      <c r="M200" s="53">
        <f t="shared" si="8"/>
        <v>0</v>
      </c>
      <c r="N200" s="53">
        <f t="shared" si="8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1.6420361247947456E-2</v>
      </c>
      <c r="E201" s="62">
        <f>E200/N203</f>
        <v>0.21510673234811165</v>
      </c>
      <c r="F201" s="62">
        <f>F200/N203</f>
        <v>0.52216748768472909</v>
      </c>
      <c r="G201" s="62">
        <f>G200/N203</f>
        <v>0.20689655172413793</v>
      </c>
      <c r="H201" s="62">
        <f>H200/N203</f>
        <v>2.9556650246305417E-2</v>
      </c>
      <c r="I201" s="62">
        <f>I200/N203</f>
        <v>6.5681444991789817E-3</v>
      </c>
      <c r="J201" s="62">
        <f>J200/N203</f>
        <v>1.6420361247947454E-3</v>
      </c>
      <c r="K201" s="62">
        <f>K200/N203</f>
        <v>0</v>
      </c>
      <c r="L201" s="62">
        <f>L200/N203</f>
        <v>1.6420361247947454E-3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9">C200/24</f>
        <v>0</v>
      </c>
      <c r="D202" s="63">
        <f t="shared" si="9"/>
        <v>0.41666666666666669</v>
      </c>
      <c r="E202" s="63">
        <f t="shared" si="9"/>
        <v>5.458333333333333</v>
      </c>
      <c r="F202" s="63">
        <f t="shared" si="9"/>
        <v>13.25</v>
      </c>
      <c r="G202" s="63">
        <f t="shared" si="9"/>
        <v>5.25</v>
      </c>
      <c r="H202" s="63">
        <f t="shared" si="9"/>
        <v>0.75</v>
      </c>
      <c r="I202" s="63">
        <f t="shared" si="9"/>
        <v>0.16666666666666666</v>
      </c>
      <c r="J202" s="63">
        <f t="shared" si="9"/>
        <v>4.1666666666666664E-2</v>
      </c>
      <c r="K202" s="63">
        <f t="shared" si="9"/>
        <v>0</v>
      </c>
      <c r="L202" s="63">
        <f t="shared" si="9"/>
        <v>4.1666666666666664E-2</v>
      </c>
      <c r="M202" s="63">
        <f t="shared" si="9"/>
        <v>0</v>
      </c>
      <c r="N202" s="63">
        <f t="shared" si="9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609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10">C174</f>
        <v>de 0 à 30</v>
      </c>
      <c r="D231" s="365" t="str">
        <f t="shared" si="10"/>
        <v>de 30 à 40</v>
      </c>
      <c r="E231" s="365" t="str">
        <f t="shared" si="10"/>
        <v>de 40 à 50</v>
      </c>
      <c r="F231" s="365" t="str">
        <f t="shared" si="10"/>
        <v>de 50 à 60</v>
      </c>
      <c r="G231" s="365" t="str">
        <f t="shared" si="10"/>
        <v>de 60 à 70</v>
      </c>
      <c r="H231" s="365" t="str">
        <f t="shared" si="10"/>
        <v>de 70 à 80</v>
      </c>
      <c r="I231" s="365" t="str">
        <f t="shared" si="10"/>
        <v>de 80 à 90</v>
      </c>
      <c r="J231" s="365" t="str">
        <f t="shared" si="10"/>
        <v>de 90 à 100</v>
      </c>
      <c r="K231" s="365" t="str">
        <f t="shared" si="10"/>
        <v>de 100 à 110</v>
      </c>
      <c r="L231" s="365" t="str">
        <f t="shared" si="10"/>
        <v>de 110 à 120</v>
      </c>
      <c r="M231" s="365" t="str">
        <f t="shared" si="10"/>
        <v>de 120 à 130</v>
      </c>
      <c r="N231" s="365" t="str">
        <f t="shared" si="10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'VITESSEPL sens 1 '!C233+'VITESSEVL sens 1 '!C233</f>
        <v>0</v>
      </c>
      <c r="D233" s="41">
        <f>'VITESSEPL sens 1 '!D233+'VITESSEVL sens 1 '!D233</f>
        <v>0</v>
      </c>
      <c r="E233" s="41">
        <f>'VITESSEPL sens 1 '!E233+'VITESSEVL sens 1 '!E233</f>
        <v>0</v>
      </c>
      <c r="F233" s="41">
        <f>'VITESSEPL sens 1 '!F233+'VITESSEVL sens 1 '!F233</f>
        <v>2</v>
      </c>
      <c r="G233" s="41">
        <f>'VITESSEPL sens 1 '!G233+'VITESSEVL sens 1 '!G233</f>
        <v>0</v>
      </c>
      <c r="H233" s="41">
        <f>'VITESSEPL sens 1 '!H233+'VITESSEVL sens 1 '!H233</f>
        <v>0</v>
      </c>
      <c r="I233" s="41">
        <f>'VITESSEPL sens 1 '!I233+'VITESSEVL sens 1 '!I233</f>
        <v>0</v>
      </c>
      <c r="J233" s="41">
        <f>'VITESSEPL sens 1 '!J233+'VITESSEVL sens 1 '!J233</f>
        <v>0</v>
      </c>
      <c r="K233" s="41">
        <f>'VITESSEPL sens 1 '!K233+'VITESSEVL sens 1 '!K233</f>
        <v>0</v>
      </c>
      <c r="L233" s="41">
        <f>'VITESSEPL sens 1 '!L233+'VITESSEVL sens 1 '!L233</f>
        <v>0</v>
      </c>
      <c r="M233" s="41">
        <f>'VITESSEPL sens 1 '!M233+'VITESSEVL sens 1 '!M233</f>
        <v>0</v>
      </c>
      <c r="N233" s="41">
        <f>'VITESSEPL sens 1 '!N233+'VITESSEVL sens 1 '!N233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>'VITESSEPL sens 1 '!C234+'VITESSEVL sens 1 '!C234</f>
        <v>0</v>
      </c>
      <c r="D234" s="41">
        <f>'VITESSEPL sens 1 '!D234+'VITESSEVL sens 1 '!D234</f>
        <v>0</v>
      </c>
      <c r="E234" s="41">
        <f>'VITESSEPL sens 1 '!E234+'VITESSEVL sens 1 '!E234</f>
        <v>0</v>
      </c>
      <c r="F234" s="41">
        <f>'VITESSEPL sens 1 '!F234+'VITESSEVL sens 1 '!F234</f>
        <v>0</v>
      </c>
      <c r="G234" s="41">
        <f>'VITESSEPL sens 1 '!G234+'VITESSEVL sens 1 '!G234</f>
        <v>1</v>
      </c>
      <c r="H234" s="41">
        <f>'VITESSEPL sens 1 '!H234+'VITESSEVL sens 1 '!H234</f>
        <v>0</v>
      </c>
      <c r="I234" s="41">
        <f>'VITESSEPL sens 1 '!I234+'VITESSEVL sens 1 '!I234</f>
        <v>0</v>
      </c>
      <c r="J234" s="41">
        <f>'VITESSEPL sens 1 '!J234+'VITESSEVL sens 1 '!J234</f>
        <v>0</v>
      </c>
      <c r="K234" s="41">
        <f>'VITESSEPL sens 1 '!K234+'VITESSEVL sens 1 '!K234</f>
        <v>0</v>
      </c>
      <c r="L234" s="41">
        <f>'VITESSEPL sens 1 '!L234+'VITESSEVL sens 1 '!L234</f>
        <v>0</v>
      </c>
      <c r="M234" s="41">
        <f>'VITESSEPL sens 1 '!M234+'VITESSEVL sens 1 '!M234</f>
        <v>0</v>
      </c>
      <c r="N234" s="41">
        <f>'VITESSEPL sens 1 '!N234+'VITESSEVL sens 1 '!N234</f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>'VITESSEPL sens 1 '!C235+'VITESSEVL sens 1 '!C235</f>
        <v>0</v>
      </c>
      <c r="D235" s="41">
        <f>'VITESSEPL sens 1 '!D235+'VITESSEVL sens 1 '!D235</f>
        <v>0</v>
      </c>
      <c r="E235" s="41">
        <f>'VITESSEPL sens 1 '!E235+'VITESSEVL sens 1 '!E235</f>
        <v>0</v>
      </c>
      <c r="F235" s="41">
        <f>'VITESSEPL sens 1 '!F235+'VITESSEVL sens 1 '!F235</f>
        <v>0</v>
      </c>
      <c r="G235" s="41">
        <f>'VITESSEPL sens 1 '!G235+'VITESSEVL sens 1 '!G235</f>
        <v>0</v>
      </c>
      <c r="H235" s="41">
        <f>'VITESSEPL sens 1 '!H235+'VITESSEVL sens 1 '!H235</f>
        <v>0</v>
      </c>
      <c r="I235" s="41">
        <f>'VITESSEPL sens 1 '!I235+'VITESSEVL sens 1 '!I235</f>
        <v>0</v>
      </c>
      <c r="J235" s="41">
        <f>'VITESSEPL sens 1 '!J235+'VITESSEVL sens 1 '!J235</f>
        <v>0</v>
      </c>
      <c r="K235" s="41">
        <f>'VITESSEPL sens 1 '!K235+'VITESSEVL sens 1 '!K235</f>
        <v>0</v>
      </c>
      <c r="L235" s="41">
        <f>'VITESSEPL sens 1 '!L235+'VITESSEVL sens 1 '!L235</f>
        <v>0</v>
      </c>
      <c r="M235" s="41">
        <f>'VITESSEPL sens 1 '!M235+'VITESSEVL sens 1 '!M235</f>
        <v>0</v>
      </c>
      <c r="N235" s="41">
        <f>'VITESSEPL sens 1 '!N235+'VITESSEVL sens 1 '!N235</f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>'VITESSEPL sens 1 '!C236+'VITESSEVL sens 1 '!C236</f>
        <v>0</v>
      </c>
      <c r="D236" s="41">
        <f>'VITESSEPL sens 1 '!D236+'VITESSEVL sens 1 '!D236</f>
        <v>0</v>
      </c>
      <c r="E236" s="41">
        <f>'VITESSEPL sens 1 '!E236+'VITESSEVL sens 1 '!E236</f>
        <v>0</v>
      </c>
      <c r="F236" s="41">
        <f>'VITESSEPL sens 1 '!F236+'VITESSEVL sens 1 '!F236</f>
        <v>0</v>
      </c>
      <c r="G236" s="41">
        <f>'VITESSEPL sens 1 '!G236+'VITESSEVL sens 1 '!G236</f>
        <v>0</v>
      </c>
      <c r="H236" s="41">
        <f>'VITESSEPL sens 1 '!H236+'VITESSEVL sens 1 '!H236</f>
        <v>0</v>
      </c>
      <c r="I236" s="41">
        <f>'VITESSEPL sens 1 '!I236+'VITESSEVL sens 1 '!I236</f>
        <v>0</v>
      </c>
      <c r="J236" s="41">
        <f>'VITESSEPL sens 1 '!J236+'VITESSEVL sens 1 '!J236</f>
        <v>0</v>
      </c>
      <c r="K236" s="41">
        <f>'VITESSEPL sens 1 '!K236+'VITESSEVL sens 1 '!K236</f>
        <v>0</v>
      </c>
      <c r="L236" s="41">
        <f>'VITESSEPL sens 1 '!L236+'VITESSEVL sens 1 '!L236</f>
        <v>0</v>
      </c>
      <c r="M236" s="41">
        <f>'VITESSEPL sens 1 '!M236+'VITESSEVL sens 1 '!M236</f>
        <v>0</v>
      </c>
      <c r="N236" s="41">
        <f>'VITESSEPL sens 1 '!N236+'VITESSEVL sens 1 '!N236</f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>'VITESSEPL sens 1 '!C237+'VITESSEVL sens 1 '!C237</f>
        <v>0</v>
      </c>
      <c r="D237" s="41">
        <f>'VITESSEPL sens 1 '!D237+'VITESSEVL sens 1 '!D237</f>
        <v>0</v>
      </c>
      <c r="E237" s="41">
        <f>'VITESSEPL sens 1 '!E237+'VITESSEVL sens 1 '!E237</f>
        <v>0</v>
      </c>
      <c r="F237" s="41">
        <f>'VITESSEPL sens 1 '!F237+'VITESSEVL sens 1 '!F237</f>
        <v>4</v>
      </c>
      <c r="G237" s="41">
        <f>'VITESSEPL sens 1 '!G237+'VITESSEVL sens 1 '!G237</f>
        <v>4</v>
      </c>
      <c r="H237" s="41">
        <f>'VITESSEPL sens 1 '!H237+'VITESSEVL sens 1 '!H237</f>
        <v>1</v>
      </c>
      <c r="I237" s="41">
        <f>'VITESSEPL sens 1 '!I237+'VITESSEVL sens 1 '!I237</f>
        <v>0</v>
      </c>
      <c r="J237" s="41">
        <f>'VITESSEPL sens 1 '!J237+'VITESSEVL sens 1 '!J237</f>
        <v>0</v>
      </c>
      <c r="K237" s="41">
        <f>'VITESSEPL sens 1 '!K237+'VITESSEVL sens 1 '!K237</f>
        <v>0</v>
      </c>
      <c r="L237" s="41">
        <f>'VITESSEPL sens 1 '!L237+'VITESSEVL sens 1 '!L237</f>
        <v>0</v>
      </c>
      <c r="M237" s="41">
        <f>'VITESSEPL sens 1 '!M237+'VITESSEVL sens 1 '!M237</f>
        <v>0</v>
      </c>
      <c r="N237" s="41">
        <f>'VITESSEPL sens 1 '!N237+'VITESSEVL sens 1 '!N237</f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>'VITESSEPL sens 1 '!C238+'VITESSEVL sens 1 '!C238</f>
        <v>0</v>
      </c>
      <c r="D238" s="41">
        <f>'VITESSEPL sens 1 '!D238+'VITESSEVL sens 1 '!D238</f>
        <v>1</v>
      </c>
      <c r="E238" s="41">
        <f>'VITESSEPL sens 1 '!E238+'VITESSEVL sens 1 '!E238</f>
        <v>1</v>
      </c>
      <c r="F238" s="41">
        <f>'VITESSEPL sens 1 '!F238+'VITESSEVL sens 1 '!F238</f>
        <v>4</v>
      </c>
      <c r="G238" s="41">
        <f>'VITESSEPL sens 1 '!G238+'VITESSEVL sens 1 '!G238</f>
        <v>5</v>
      </c>
      <c r="H238" s="41">
        <f>'VITESSEPL sens 1 '!H238+'VITESSEVL sens 1 '!H238</f>
        <v>0</v>
      </c>
      <c r="I238" s="41">
        <f>'VITESSEPL sens 1 '!I238+'VITESSEVL sens 1 '!I238</f>
        <v>0</v>
      </c>
      <c r="J238" s="41">
        <f>'VITESSEPL sens 1 '!J238+'VITESSEVL sens 1 '!J238</f>
        <v>0</v>
      </c>
      <c r="K238" s="41">
        <f>'VITESSEPL sens 1 '!K238+'VITESSEVL sens 1 '!K238</f>
        <v>0</v>
      </c>
      <c r="L238" s="41">
        <f>'VITESSEPL sens 1 '!L238+'VITESSEVL sens 1 '!L238</f>
        <v>0</v>
      </c>
      <c r="M238" s="41">
        <f>'VITESSEPL sens 1 '!M238+'VITESSEVL sens 1 '!M238</f>
        <v>0</v>
      </c>
      <c r="N238" s="41">
        <f>'VITESSEPL sens 1 '!N238+'VITESSEVL sens 1 '!N238</f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>'VITESSEPL sens 1 '!C239+'VITESSEVL sens 1 '!C239</f>
        <v>0</v>
      </c>
      <c r="D239" s="41">
        <f>'VITESSEPL sens 1 '!D239+'VITESSEVL sens 1 '!D239</f>
        <v>2</v>
      </c>
      <c r="E239" s="41">
        <f>'VITESSEPL sens 1 '!E239+'VITESSEVL sens 1 '!E239</f>
        <v>10</v>
      </c>
      <c r="F239" s="41">
        <f>'VITESSEPL sens 1 '!F239+'VITESSEVL sens 1 '!F239</f>
        <v>18</v>
      </c>
      <c r="G239" s="41">
        <f>'VITESSEPL sens 1 '!G239+'VITESSEVL sens 1 '!G239</f>
        <v>4</v>
      </c>
      <c r="H239" s="41">
        <f>'VITESSEPL sens 1 '!H239+'VITESSEVL sens 1 '!H239</f>
        <v>0</v>
      </c>
      <c r="I239" s="41">
        <f>'VITESSEPL sens 1 '!I239+'VITESSEVL sens 1 '!I239</f>
        <v>0</v>
      </c>
      <c r="J239" s="41">
        <f>'VITESSEPL sens 1 '!J239+'VITESSEVL sens 1 '!J239</f>
        <v>0</v>
      </c>
      <c r="K239" s="41">
        <f>'VITESSEPL sens 1 '!K239+'VITESSEVL sens 1 '!K239</f>
        <v>0</v>
      </c>
      <c r="L239" s="41">
        <f>'VITESSEPL sens 1 '!L239+'VITESSEVL sens 1 '!L239</f>
        <v>0</v>
      </c>
      <c r="M239" s="41">
        <f>'VITESSEPL sens 1 '!M239+'VITESSEVL sens 1 '!M239</f>
        <v>0</v>
      </c>
      <c r="N239" s="41">
        <f>'VITESSEPL sens 1 '!N239+'VITESSEVL sens 1 '!N239</f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>'VITESSEPL sens 1 '!C240+'VITESSEVL sens 1 '!C240</f>
        <v>1</v>
      </c>
      <c r="D240" s="41">
        <f>'VITESSEPL sens 1 '!D240+'VITESSEVL sens 1 '!D240</f>
        <v>3</v>
      </c>
      <c r="E240" s="41">
        <f>'VITESSEPL sens 1 '!E240+'VITESSEVL sens 1 '!E240</f>
        <v>7</v>
      </c>
      <c r="F240" s="41">
        <f>'VITESSEPL sens 1 '!F240+'VITESSEVL sens 1 '!F240</f>
        <v>26</v>
      </c>
      <c r="G240" s="41">
        <f>'VITESSEPL sens 1 '!G240+'VITESSEVL sens 1 '!G240</f>
        <v>13</v>
      </c>
      <c r="H240" s="41">
        <f>'VITESSEPL sens 1 '!H240+'VITESSEVL sens 1 '!H240</f>
        <v>1</v>
      </c>
      <c r="I240" s="41">
        <f>'VITESSEPL sens 1 '!I240+'VITESSEVL sens 1 '!I240</f>
        <v>0</v>
      </c>
      <c r="J240" s="41">
        <f>'VITESSEPL sens 1 '!J240+'VITESSEVL sens 1 '!J240</f>
        <v>0</v>
      </c>
      <c r="K240" s="41">
        <f>'VITESSEPL sens 1 '!K240+'VITESSEVL sens 1 '!K240</f>
        <v>0</v>
      </c>
      <c r="L240" s="41">
        <f>'VITESSEPL sens 1 '!L240+'VITESSEVL sens 1 '!L240</f>
        <v>0</v>
      </c>
      <c r="M240" s="41">
        <f>'VITESSEPL sens 1 '!M240+'VITESSEVL sens 1 '!M240</f>
        <v>0</v>
      </c>
      <c r="N240" s="41">
        <f>'VITESSEPL sens 1 '!N240+'VITESSEVL sens 1 '!N240</f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>'VITESSEPL sens 1 '!C241+'VITESSEVL sens 1 '!C241</f>
        <v>1</v>
      </c>
      <c r="D241" s="41">
        <f>'VITESSEPL sens 1 '!D241+'VITESSEVL sens 1 '!D241</f>
        <v>2</v>
      </c>
      <c r="E241" s="41">
        <f>'VITESSEPL sens 1 '!E241+'VITESSEVL sens 1 '!E241</f>
        <v>11</v>
      </c>
      <c r="F241" s="41">
        <f>'VITESSEPL sens 1 '!F241+'VITESSEVL sens 1 '!F241</f>
        <v>27</v>
      </c>
      <c r="G241" s="41">
        <f>'VITESSEPL sens 1 '!G241+'VITESSEVL sens 1 '!G241</f>
        <v>13</v>
      </c>
      <c r="H241" s="41">
        <f>'VITESSEPL sens 1 '!H241+'VITESSEVL sens 1 '!H241</f>
        <v>0</v>
      </c>
      <c r="I241" s="41">
        <f>'VITESSEPL sens 1 '!I241+'VITESSEVL sens 1 '!I241</f>
        <v>0</v>
      </c>
      <c r="J241" s="41">
        <f>'VITESSEPL sens 1 '!J241+'VITESSEVL sens 1 '!J241</f>
        <v>0</v>
      </c>
      <c r="K241" s="41">
        <f>'VITESSEPL sens 1 '!K241+'VITESSEVL sens 1 '!K241</f>
        <v>0</v>
      </c>
      <c r="L241" s="41">
        <f>'VITESSEPL sens 1 '!L241+'VITESSEVL sens 1 '!L241</f>
        <v>1</v>
      </c>
      <c r="M241" s="41">
        <f>'VITESSEPL sens 1 '!M241+'VITESSEVL sens 1 '!M241</f>
        <v>0</v>
      </c>
      <c r="N241" s="41">
        <f>'VITESSEPL sens 1 '!N241+'VITESSEVL sens 1 '!N241</f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>'VITESSEPL sens 1 '!C242+'VITESSEVL sens 1 '!C242</f>
        <v>0</v>
      </c>
      <c r="D242" s="41">
        <f>'VITESSEPL sens 1 '!D242+'VITESSEVL sens 1 '!D242</f>
        <v>3</v>
      </c>
      <c r="E242" s="41">
        <f>'VITESSEPL sens 1 '!E242+'VITESSEVL sens 1 '!E242</f>
        <v>15</v>
      </c>
      <c r="F242" s="41">
        <f>'VITESSEPL sens 1 '!F242+'VITESSEVL sens 1 '!F242</f>
        <v>15</v>
      </c>
      <c r="G242" s="41">
        <f>'VITESSEPL sens 1 '!G242+'VITESSEVL sens 1 '!G242</f>
        <v>8</v>
      </c>
      <c r="H242" s="41">
        <f>'VITESSEPL sens 1 '!H242+'VITESSEVL sens 1 '!H242</f>
        <v>0</v>
      </c>
      <c r="I242" s="41">
        <f>'VITESSEPL sens 1 '!I242+'VITESSEVL sens 1 '!I242</f>
        <v>0</v>
      </c>
      <c r="J242" s="41">
        <f>'VITESSEPL sens 1 '!J242+'VITESSEVL sens 1 '!J242</f>
        <v>0</v>
      </c>
      <c r="K242" s="41">
        <f>'VITESSEPL sens 1 '!K242+'VITESSEVL sens 1 '!K242</f>
        <v>0</v>
      </c>
      <c r="L242" s="41">
        <f>'VITESSEPL sens 1 '!L242+'VITESSEVL sens 1 '!L242</f>
        <v>0</v>
      </c>
      <c r="M242" s="41">
        <f>'VITESSEPL sens 1 '!M242+'VITESSEVL sens 1 '!M242</f>
        <v>0</v>
      </c>
      <c r="N242" s="41">
        <f>'VITESSEPL sens 1 '!N242+'VITESSEVL sens 1 '!N242</f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>'VITESSEPL sens 1 '!C243+'VITESSEVL sens 1 '!C243</f>
        <v>1</v>
      </c>
      <c r="D243" s="41">
        <f>'VITESSEPL sens 1 '!D243+'VITESSEVL sens 1 '!D243</f>
        <v>2</v>
      </c>
      <c r="E243" s="41">
        <f>'VITESSEPL sens 1 '!E243+'VITESSEVL sens 1 '!E243</f>
        <v>8</v>
      </c>
      <c r="F243" s="41">
        <f>'VITESSEPL sens 1 '!F243+'VITESSEVL sens 1 '!F243</f>
        <v>18</v>
      </c>
      <c r="G243" s="41">
        <f>'VITESSEPL sens 1 '!G243+'VITESSEVL sens 1 '!G243</f>
        <v>5</v>
      </c>
      <c r="H243" s="41">
        <f>'VITESSEPL sens 1 '!H243+'VITESSEVL sens 1 '!H243</f>
        <v>1</v>
      </c>
      <c r="I243" s="41">
        <f>'VITESSEPL sens 1 '!I243+'VITESSEVL sens 1 '!I243</f>
        <v>1</v>
      </c>
      <c r="J243" s="41">
        <f>'VITESSEPL sens 1 '!J243+'VITESSEVL sens 1 '!J243</f>
        <v>0</v>
      </c>
      <c r="K243" s="41">
        <f>'VITESSEPL sens 1 '!K243+'VITESSEVL sens 1 '!K243</f>
        <v>0</v>
      </c>
      <c r="L243" s="41">
        <f>'VITESSEPL sens 1 '!L243+'VITESSEVL sens 1 '!L243</f>
        <v>0</v>
      </c>
      <c r="M243" s="41">
        <f>'VITESSEPL sens 1 '!M243+'VITESSEVL sens 1 '!M243</f>
        <v>0</v>
      </c>
      <c r="N243" s="41">
        <f>'VITESSEPL sens 1 '!N243+'VITESSEVL sens 1 '!N243</f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>'VITESSEPL sens 1 '!C244+'VITESSEVL sens 1 '!C244</f>
        <v>1</v>
      </c>
      <c r="D244" s="41">
        <f>'VITESSEPL sens 1 '!D244+'VITESSEVL sens 1 '!D244</f>
        <v>7</v>
      </c>
      <c r="E244" s="41">
        <f>'VITESSEPL sens 1 '!E244+'VITESSEVL sens 1 '!E244</f>
        <v>14</v>
      </c>
      <c r="F244" s="41">
        <f>'VITESSEPL sens 1 '!F244+'VITESSEVL sens 1 '!F244</f>
        <v>21</v>
      </c>
      <c r="G244" s="41">
        <f>'VITESSEPL sens 1 '!G244+'VITESSEVL sens 1 '!G244</f>
        <v>13</v>
      </c>
      <c r="H244" s="41">
        <f>'VITESSEPL sens 1 '!H244+'VITESSEVL sens 1 '!H244</f>
        <v>2</v>
      </c>
      <c r="I244" s="41">
        <f>'VITESSEPL sens 1 '!I244+'VITESSEVL sens 1 '!I244</f>
        <v>0</v>
      </c>
      <c r="J244" s="41">
        <f>'VITESSEPL sens 1 '!J244+'VITESSEVL sens 1 '!J244</f>
        <v>0</v>
      </c>
      <c r="K244" s="41">
        <f>'VITESSEPL sens 1 '!K244+'VITESSEVL sens 1 '!K244</f>
        <v>1</v>
      </c>
      <c r="L244" s="41">
        <f>'VITESSEPL sens 1 '!L244+'VITESSEVL sens 1 '!L244</f>
        <v>0</v>
      </c>
      <c r="M244" s="41">
        <f>'VITESSEPL sens 1 '!M244+'VITESSEVL sens 1 '!M244</f>
        <v>0</v>
      </c>
      <c r="N244" s="41">
        <f>'VITESSEPL sens 1 '!N244+'VITESSEVL sens 1 '!N244</f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>'VITESSEPL sens 1 '!C245+'VITESSEVL sens 1 '!C245</f>
        <v>0</v>
      </c>
      <c r="D245" s="41">
        <f>'VITESSEPL sens 1 '!D245+'VITESSEVL sens 1 '!D245</f>
        <v>0</v>
      </c>
      <c r="E245" s="41">
        <f>'VITESSEPL sens 1 '!E245+'VITESSEVL sens 1 '!E245</f>
        <v>6</v>
      </c>
      <c r="F245" s="41">
        <f>'VITESSEPL sens 1 '!F245+'VITESSEVL sens 1 '!F245</f>
        <v>27</v>
      </c>
      <c r="G245" s="41">
        <f>'VITESSEPL sens 1 '!G245+'VITESSEVL sens 1 '!G245</f>
        <v>15</v>
      </c>
      <c r="H245" s="41">
        <f>'VITESSEPL sens 1 '!H245+'VITESSEVL sens 1 '!H245</f>
        <v>2</v>
      </c>
      <c r="I245" s="41">
        <f>'VITESSEPL sens 1 '!I245+'VITESSEVL sens 1 '!I245</f>
        <v>1</v>
      </c>
      <c r="J245" s="41">
        <f>'VITESSEPL sens 1 '!J245+'VITESSEVL sens 1 '!J245</f>
        <v>0</v>
      </c>
      <c r="K245" s="41">
        <f>'VITESSEPL sens 1 '!K245+'VITESSEVL sens 1 '!K245</f>
        <v>0</v>
      </c>
      <c r="L245" s="41">
        <f>'VITESSEPL sens 1 '!L245+'VITESSEVL sens 1 '!L245</f>
        <v>0</v>
      </c>
      <c r="M245" s="41">
        <f>'VITESSEPL sens 1 '!M245+'VITESSEVL sens 1 '!M245</f>
        <v>0</v>
      </c>
      <c r="N245" s="41">
        <f>'VITESSEPL sens 1 '!N245+'VITESSEVL sens 1 '!N245</f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>'VITESSEPL sens 1 '!C246+'VITESSEVL sens 1 '!C246</f>
        <v>0</v>
      </c>
      <c r="D246" s="41">
        <f>'VITESSEPL sens 1 '!D246+'VITESSEVL sens 1 '!D246</f>
        <v>1</v>
      </c>
      <c r="E246" s="41">
        <f>'VITESSEPL sens 1 '!E246+'VITESSEVL sens 1 '!E246</f>
        <v>12</v>
      </c>
      <c r="F246" s="41">
        <f>'VITESSEPL sens 1 '!F246+'VITESSEVL sens 1 '!F246</f>
        <v>26</v>
      </c>
      <c r="G246" s="41">
        <f>'VITESSEPL sens 1 '!G246+'VITESSEVL sens 1 '!G246</f>
        <v>16</v>
      </c>
      <c r="H246" s="41">
        <f>'VITESSEPL sens 1 '!H246+'VITESSEVL sens 1 '!H246</f>
        <v>2</v>
      </c>
      <c r="I246" s="41">
        <f>'VITESSEPL sens 1 '!I246+'VITESSEVL sens 1 '!I246</f>
        <v>0</v>
      </c>
      <c r="J246" s="41">
        <f>'VITESSEPL sens 1 '!J246+'VITESSEVL sens 1 '!J246</f>
        <v>1</v>
      </c>
      <c r="K246" s="41">
        <f>'VITESSEPL sens 1 '!K246+'VITESSEVL sens 1 '!K246</f>
        <v>0</v>
      </c>
      <c r="L246" s="41">
        <f>'VITESSEPL sens 1 '!L246+'VITESSEVL sens 1 '!L246</f>
        <v>0</v>
      </c>
      <c r="M246" s="41">
        <f>'VITESSEPL sens 1 '!M246+'VITESSEVL sens 1 '!M246</f>
        <v>0</v>
      </c>
      <c r="N246" s="41">
        <f>'VITESSEPL sens 1 '!N246+'VITESSEVL sens 1 '!N246</f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>'VITESSEPL sens 1 '!C247+'VITESSEVL sens 1 '!C247</f>
        <v>0</v>
      </c>
      <c r="D247" s="41">
        <f>'VITESSEPL sens 1 '!D247+'VITESSEVL sens 1 '!D247</f>
        <v>1</v>
      </c>
      <c r="E247" s="41">
        <f>'VITESSEPL sens 1 '!E247+'VITESSEVL sens 1 '!E247</f>
        <v>9</v>
      </c>
      <c r="F247" s="41">
        <f>'VITESSEPL sens 1 '!F247+'VITESSEVL sens 1 '!F247</f>
        <v>31</v>
      </c>
      <c r="G247" s="41">
        <f>'VITESSEPL sens 1 '!G247+'VITESSEVL sens 1 '!G247</f>
        <v>13</v>
      </c>
      <c r="H247" s="41">
        <f>'VITESSEPL sens 1 '!H247+'VITESSEVL sens 1 '!H247</f>
        <v>0</v>
      </c>
      <c r="I247" s="41">
        <f>'VITESSEPL sens 1 '!I247+'VITESSEVL sens 1 '!I247</f>
        <v>0</v>
      </c>
      <c r="J247" s="41">
        <f>'VITESSEPL sens 1 '!J247+'VITESSEVL sens 1 '!J247</f>
        <v>1</v>
      </c>
      <c r="K247" s="41">
        <f>'VITESSEPL sens 1 '!K247+'VITESSEVL sens 1 '!K247</f>
        <v>0</v>
      </c>
      <c r="L247" s="41">
        <f>'VITESSEPL sens 1 '!L247+'VITESSEVL sens 1 '!L247</f>
        <v>0</v>
      </c>
      <c r="M247" s="41">
        <f>'VITESSEPL sens 1 '!M247+'VITESSEVL sens 1 '!M247</f>
        <v>1</v>
      </c>
      <c r="N247" s="41">
        <f>'VITESSEPL sens 1 '!N247+'VITESSEVL sens 1 '!N247</f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>'VITESSEPL sens 1 '!C248+'VITESSEVL sens 1 '!C248</f>
        <v>1</v>
      </c>
      <c r="D248" s="41">
        <f>'VITESSEPL sens 1 '!D248+'VITESSEVL sens 1 '!D248</f>
        <v>2</v>
      </c>
      <c r="E248" s="41">
        <f>'VITESSEPL sens 1 '!E248+'VITESSEVL sens 1 '!E248</f>
        <v>13</v>
      </c>
      <c r="F248" s="41">
        <f>'VITESSEPL sens 1 '!F248+'VITESSEVL sens 1 '!F248</f>
        <v>25</v>
      </c>
      <c r="G248" s="41">
        <f>'VITESSEPL sens 1 '!G248+'VITESSEVL sens 1 '!G248</f>
        <v>7</v>
      </c>
      <c r="H248" s="41">
        <f>'VITESSEPL sens 1 '!H248+'VITESSEVL sens 1 '!H248</f>
        <v>5</v>
      </c>
      <c r="I248" s="41">
        <f>'VITESSEPL sens 1 '!I248+'VITESSEVL sens 1 '!I248</f>
        <v>0</v>
      </c>
      <c r="J248" s="41">
        <f>'VITESSEPL sens 1 '!J248+'VITESSEVL sens 1 '!J248</f>
        <v>0</v>
      </c>
      <c r="K248" s="41">
        <f>'VITESSEPL sens 1 '!K248+'VITESSEVL sens 1 '!K248</f>
        <v>0</v>
      </c>
      <c r="L248" s="41">
        <f>'VITESSEPL sens 1 '!L248+'VITESSEVL sens 1 '!L248</f>
        <v>0</v>
      </c>
      <c r="M248" s="41">
        <f>'VITESSEPL sens 1 '!M248+'VITESSEVL sens 1 '!M248</f>
        <v>0</v>
      </c>
      <c r="N248" s="41">
        <f>'VITESSEPL sens 1 '!N248+'VITESSEVL sens 1 '!N248</f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>'VITESSEPL sens 1 '!C249+'VITESSEVL sens 1 '!C249</f>
        <v>0</v>
      </c>
      <c r="D249" s="41">
        <f>'VITESSEPL sens 1 '!D249+'VITESSEVL sens 1 '!D249</f>
        <v>0</v>
      </c>
      <c r="E249" s="41">
        <f>'VITESSEPL sens 1 '!E249+'VITESSEVL sens 1 '!E249</f>
        <v>27</v>
      </c>
      <c r="F249" s="41">
        <f>'VITESSEPL sens 1 '!F249+'VITESSEVL sens 1 '!F249</f>
        <v>39</v>
      </c>
      <c r="G249" s="41">
        <f>'VITESSEPL sens 1 '!G249+'VITESSEVL sens 1 '!G249</f>
        <v>15</v>
      </c>
      <c r="H249" s="41">
        <f>'VITESSEPL sens 1 '!H249+'VITESSEVL sens 1 '!H249</f>
        <v>3</v>
      </c>
      <c r="I249" s="41">
        <f>'VITESSEPL sens 1 '!I249+'VITESSEVL sens 1 '!I249</f>
        <v>0</v>
      </c>
      <c r="J249" s="41">
        <f>'VITESSEPL sens 1 '!J249+'VITESSEVL sens 1 '!J249</f>
        <v>0</v>
      </c>
      <c r="K249" s="41">
        <f>'VITESSEPL sens 1 '!K249+'VITESSEVL sens 1 '!K249</f>
        <v>0</v>
      </c>
      <c r="L249" s="41">
        <f>'VITESSEPL sens 1 '!L249+'VITESSEVL sens 1 '!L249</f>
        <v>0</v>
      </c>
      <c r="M249" s="41">
        <f>'VITESSEPL sens 1 '!M249+'VITESSEVL sens 1 '!M249</f>
        <v>0</v>
      </c>
      <c r="N249" s="41">
        <f>'VITESSEPL sens 1 '!N249+'VITESSEVL sens 1 '!N249</f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>'VITESSEPL sens 1 '!C250+'VITESSEVL sens 1 '!C250</f>
        <v>0</v>
      </c>
      <c r="D250" s="41">
        <f>'VITESSEPL sens 1 '!D250+'VITESSEVL sens 1 '!D250</f>
        <v>1</v>
      </c>
      <c r="E250" s="41">
        <f>'VITESSEPL sens 1 '!E250+'VITESSEVL sens 1 '!E250</f>
        <v>11</v>
      </c>
      <c r="F250" s="41">
        <f>'VITESSEPL sens 1 '!F250+'VITESSEVL sens 1 '!F250</f>
        <v>53</v>
      </c>
      <c r="G250" s="41">
        <f>'VITESSEPL sens 1 '!G250+'VITESSEVL sens 1 '!G250</f>
        <v>21</v>
      </c>
      <c r="H250" s="41">
        <f>'VITESSEPL sens 1 '!H250+'VITESSEVL sens 1 '!H250</f>
        <v>4</v>
      </c>
      <c r="I250" s="41">
        <f>'VITESSEPL sens 1 '!I250+'VITESSEVL sens 1 '!I250</f>
        <v>0</v>
      </c>
      <c r="J250" s="41">
        <f>'VITESSEPL sens 1 '!J250+'VITESSEVL sens 1 '!J250</f>
        <v>0</v>
      </c>
      <c r="K250" s="41">
        <f>'VITESSEPL sens 1 '!K250+'VITESSEVL sens 1 '!K250</f>
        <v>0</v>
      </c>
      <c r="L250" s="41">
        <f>'VITESSEPL sens 1 '!L250+'VITESSEVL sens 1 '!L250</f>
        <v>0</v>
      </c>
      <c r="M250" s="41">
        <f>'VITESSEPL sens 1 '!M250+'VITESSEVL sens 1 '!M250</f>
        <v>0</v>
      </c>
      <c r="N250" s="41">
        <f>'VITESSEPL sens 1 '!N250+'VITESSEVL sens 1 '!N250</f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>'VITESSEPL sens 1 '!C251+'VITESSEVL sens 1 '!C251</f>
        <v>0</v>
      </c>
      <c r="D251" s="41">
        <f>'VITESSEPL sens 1 '!D251+'VITESSEVL sens 1 '!D251</f>
        <v>3</v>
      </c>
      <c r="E251" s="41">
        <f>'VITESSEPL sens 1 '!E251+'VITESSEVL sens 1 '!E251</f>
        <v>12</v>
      </c>
      <c r="F251" s="41">
        <f>'VITESSEPL sens 1 '!F251+'VITESSEVL sens 1 '!F251</f>
        <v>30</v>
      </c>
      <c r="G251" s="41">
        <f>'VITESSEPL sens 1 '!G251+'VITESSEVL sens 1 '!G251</f>
        <v>19</v>
      </c>
      <c r="H251" s="41">
        <f>'VITESSEPL sens 1 '!H251+'VITESSEVL sens 1 '!H251</f>
        <v>3</v>
      </c>
      <c r="I251" s="41">
        <f>'VITESSEPL sens 1 '!I251+'VITESSEVL sens 1 '!I251</f>
        <v>0</v>
      </c>
      <c r="J251" s="41">
        <f>'VITESSEPL sens 1 '!J251+'VITESSEVL sens 1 '!J251</f>
        <v>0</v>
      </c>
      <c r="K251" s="41">
        <f>'VITESSEPL sens 1 '!K251+'VITESSEVL sens 1 '!K251</f>
        <v>0</v>
      </c>
      <c r="L251" s="41">
        <f>'VITESSEPL sens 1 '!L251+'VITESSEVL sens 1 '!L251</f>
        <v>0</v>
      </c>
      <c r="M251" s="41">
        <f>'VITESSEPL sens 1 '!M251+'VITESSEVL sens 1 '!M251</f>
        <v>0</v>
      </c>
      <c r="N251" s="41">
        <f>'VITESSEPL sens 1 '!N251+'VITESSEVL sens 1 '!N251</f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>'VITESSEPL sens 1 '!C252+'VITESSEVL sens 1 '!C252</f>
        <v>0</v>
      </c>
      <c r="D252" s="41">
        <f>'VITESSEPL sens 1 '!D252+'VITESSEVL sens 1 '!D252</f>
        <v>0</v>
      </c>
      <c r="E252" s="41">
        <f>'VITESSEPL sens 1 '!E252+'VITESSEVL sens 1 '!E252</f>
        <v>9</v>
      </c>
      <c r="F252" s="41">
        <f>'VITESSEPL sens 1 '!F252+'VITESSEVL sens 1 '!F252</f>
        <v>23</v>
      </c>
      <c r="G252" s="41">
        <f>'VITESSEPL sens 1 '!G252+'VITESSEVL sens 1 '!G252</f>
        <v>8</v>
      </c>
      <c r="H252" s="41">
        <f>'VITESSEPL sens 1 '!H252+'VITESSEVL sens 1 '!H252</f>
        <v>2</v>
      </c>
      <c r="I252" s="41">
        <f>'VITESSEPL sens 1 '!I252+'VITESSEVL sens 1 '!I252</f>
        <v>0</v>
      </c>
      <c r="J252" s="41">
        <f>'VITESSEPL sens 1 '!J252+'VITESSEVL sens 1 '!J252</f>
        <v>0</v>
      </c>
      <c r="K252" s="41">
        <f>'VITESSEPL sens 1 '!K252+'VITESSEVL sens 1 '!K252</f>
        <v>0</v>
      </c>
      <c r="L252" s="41">
        <f>'VITESSEPL sens 1 '!L252+'VITESSEVL sens 1 '!L252</f>
        <v>0</v>
      </c>
      <c r="M252" s="41">
        <f>'VITESSEPL sens 1 '!M252+'VITESSEVL sens 1 '!M252</f>
        <v>0</v>
      </c>
      <c r="N252" s="41">
        <f>'VITESSEPL sens 1 '!N252+'VITESSEVL sens 1 '!N252</f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>'VITESSEPL sens 1 '!C253+'VITESSEVL sens 1 '!C253</f>
        <v>0</v>
      </c>
      <c r="D253" s="41">
        <f>'VITESSEPL sens 1 '!D253+'VITESSEVL sens 1 '!D253</f>
        <v>0</v>
      </c>
      <c r="E253" s="41">
        <f>'VITESSEPL sens 1 '!E253+'VITESSEVL sens 1 '!E253</f>
        <v>3</v>
      </c>
      <c r="F253" s="41">
        <f>'VITESSEPL sens 1 '!F253+'VITESSEVL sens 1 '!F253</f>
        <v>3</v>
      </c>
      <c r="G253" s="41">
        <f>'VITESSEPL sens 1 '!G253+'VITESSEVL sens 1 '!G253</f>
        <v>10</v>
      </c>
      <c r="H253" s="41">
        <f>'VITESSEPL sens 1 '!H253+'VITESSEVL sens 1 '!H253</f>
        <v>1</v>
      </c>
      <c r="I253" s="41">
        <f>'VITESSEPL sens 1 '!I253+'VITESSEVL sens 1 '!I253</f>
        <v>0</v>
      </c>
      <c r="J253" s="41">
        <f>'VITESSEPL sens 1 '!J253+'VITESSEVL sens 1 '!J253</f>
        <v>0</v>
      </c>
      <c r="K253" s="41">
        <f>'VITESSEPL sens 1 '!K253+'VITESSEVL sens 1 '!K253</f>
        <v>0</v>
      </c>
      <c r="L253" s="41">
        <f>'VITESSEPL sens 1 '!L253+'VITESSEVL sens 1 '!L253</f>
        <v>0</v>
      </c>
      <c r="M253" s="41">
        <f>'VITESSEPL sens 1 '!M253+'VITESSEVL sens 1 '!M253</f>
        <v>0</v>
      </c>
      <c r="N253" s="41">
        <f>'VITESSEPL sens 1 '!N253+'VITESSEVL sens 1 '!N253</f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>'VITESSEPL sens 1 '!C254+'VITESSEVL sens 1 '!C254</f>
        <v>0</v>
      </c>
      <c r="D254" s="41">
        <f>'VITESSEPL sens 1 '!D254+'VITESSEVL sens 1 '!D254</f>
        <v>0</v>
      </c>
      <c r="E254" s="41">
        <f>'VITESSEPL sens 1 '!E254+'VITESSEVL sens 1 '!E254</f>
        <v>3</v>
      </c>
      <c r="F254" s="41">
        <f>'VITESSEPL sens 1 '!F254+'VITESSEVL sens 1 '!F254</f>
        <v>14</v>
      </c>
      <c r="G254" s="41">
        <f>'VITESSEPL sens 1 '!G254+'VITESSEVL sens 1 '!G254</f>
        <v>7</v>
      </c>
      <c r="H254" s="41">
        <f>'VITESSEPL sens 1 '!H254+'VITESSEVL sens 1 '!H254</f>
        <v>2</v>
      </c>
      <c r="I254" s="41">
        <f>'VITESSEPL sens 1 '!I254+'VITESSEVL sens 1 '!I254</f>
        <v>1</v>
      </c>
      <c r="J254" s="41">
        <f>'VITESSEPL sens 1 '!J254+'VITESSEVL sens 1 '!J254</f>
        <v>0</v>
      </c>
      <c r="K254" s="41">
        <f>'VITESSEPL sens 1 '!K254+'VITESSEVL sens 1 '!K254</f>
        <v>0</v>
      </c>
      <c r="L254" s="41">
        <f>'VITESSEPL sens 1 '!L254+'VITESSEVL sens 1 '!L254</f>
        <v>0</v>
      </c>
      <c r="M254" s="41">
        <f>'VITESSEPL sens 1 '!M254+'VITESSEVL sens 1 '!M254</f>
        <v>0</v>
      </c>
      <c r="N254" s="41">
        <f>'VITESSEPL sens 1 '!N254+'VITESSEVL sens 1 '!N254</f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>'VITESSEPL sens 1 '!C255+'VITESSEVL sens 1 '!C255</f>
        <v>0</v>
      </c>
      <c r="D255" s="41">
        <f>'VITESSEPL sens 1 '!D255+'VITESSEVL sens 1 '!D255</f>
        <v>0</v>
      </c>
      <c r="E255" s="41">
        <f>'VITESSEPL sens 1 '!E255+'VITESSEVL sens 1 '!E255</f>
        <v>0</v>
      </c>
      <c r="F255" s="41">
        <f>'VITESSEPL sens 1 '!F255+'VITESSEVL sens 1 '!F255</f>
        <v>3</v>
      </c>
      <c r="G255" s="41">
        <f>'VITESSEPL sens 1 '!G255+'VITESSEVL sens 1 '!G255</f>
        <v>4</v>
      </c>
      <c r="H255" s="41">
        <f>'VITESSEPL sens 1 '!H255+'VITESSEVL sens 1 '!H255</f>
        <v>1</v>
      </c>
      <c r="I255" s="41">
        <f>'VITESSEPL sens 1 '!I255+'VITESSEVL sens 1 '!I255</f>
        <v>0</v>
      </c>
      <c r="J255" s="41">
        <f>'VITESSEPL sens 1 '!J255+'VITESSEVL sens 1 '!J255</f>
        <v>0</v>
      </c>
      <c r="K255" s="41">
        <f>'VITESSEPL sens 1 '!K255+'VITESSEVL sens 1 '!K255</f>
        <v>0</v>
      </c>
      <c r="L255" s="41">
        <f>'VITESSEPL sens 1 '!L255+'VITESSEVL sens 1 '!L255</f>
        <v>0</v>
      </c>
      <c r="M255" s="41">
        <f>'VITESSEPL sens 1 '!M255+'VITESSEVL sens 1 '!M255</f>
        <v>0</v>
      </c>
      <c r="N255" s="41">
        <f>'VITESSEPL sens 1 '!N255+'VITESSEVL sens 1 '!N255</f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>'VITESSEPL sens 1 '!C256+'VITESSEVL sens 1 '!C256</f>
        <v>0</v>
      </c>
      <c r="D256" s="41">
        <f>'VITESSEPL sens 1 '!D256+'VITESSEVL sens 1 '!D256</f>
        <v>0</v>
      </c>
      <c r="E256" s="41">
        <f>'VITESSEPL sens 1 '!E256+'VITESSEVL sens 1 '!E256</f>
        <v>1</v>
      </c>
      <c r="F256" s="41">
        <f>'VITESSEPL sens 1 '!F256+'VITESSEVL sens 1 '!F256</f>
        <v>1</v>
      </c>
      <c r="G256" s="41">
        <f>'VITESSEPL sens 1 '!G256+'VITESSEVL sens 1 '!G256</f>
        <v>3</v>
      </c>
      <c r="H256" s="41">
        <f>'VITESSEPL sens 1 '!H256+'VITESSEVL sens 1 '!H256</f>
        <v>0</v>
      </c>
      <c r="I256" s="41">
        <f>'VITESSEPL sens 1 '!I256+'VITESSEVL sens 1 '!I256</f>
        <v>0</v>
      </c>
      <c r="J256" s="41">
        <f>'VITESSEPL sens 1 '!J256+'VITESSEVL sens 1 '!J256</f>
        <v>0</v>
      </c>
      <c r="K256" s="41">
        <f>'VITESSEPL sens 1 '!K256+'VITESSEVL sens 1 '!K256</f>
        <v>0</v>
      </c>
      <c r="L256" s="41">
        <f>'VITESSEPL sens 1 '!L256+'VITESSEVL sens 1 '!L256</f>
        <v>0</v>
      </c>
      <c r="M256" s="41">
        <f>'VITESSEPL sens 1 '!M256+'VITESSEVL sens 1 '!M256</f>
        <v>0</v>
      </c>
      <c r="N256" s="41">
        <f>'VITESSEPL sens 1 '!N256+'VITESSEVL sens 1 '!N256</f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11">SUM(C233:C256)</f>
        <v>5</v>
      </c>
      <c r="D257" s="53">
        <f t="shared" si="11"/>
        <v>28</v>
      </c>
      <c r="E257" s="53">
        <f t="shared" si="11"/>
        <v>172</v>
      </c>
      <c r="F257" s="53">
        <f t="shared" si="11"/>
        <v>410</v>
      </c>
      <c r="G257" s="53">
        <f t="shared" si="11"/>
        <v>204</v>
      </c>
      <c r="H257" s="53">
        <f t="shared" si="11"/>
        <v>30</v>
      </c>
      <c r="I257" s="53">
        <f t="shared" si="11"/>
        <v>3</v>
      </c>
      <c r="J257" s="53">
        <f t="shared" si="11"/>
        <v>2</v>
      </c>
      <c r="K257" s="53">
        <f t="shared" si="11"/>
        <v>1</v>
      </c>
      <c r="L257" s="53">
        <f t="shared" si="11"/>
        <v>1</v>
      </c>
      <c r="M257" s="53">
        <f t="shared" si="11"/>
        <v>1</v>
      </c>
      <c r="N257" s="53">
        <f t="shared" si="11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5.8343057176196032E-3</v>
      </c>
      <c r="D258" s="62">
        <f>D257/N260</f>
        <v>3.2672112018669777E-2</v>
      </c>
      <c r="E258" s="62">
        <f>E257/N260</f>
        <v>0.20070011668611434</v>
      </c>
      <c r="F258" s="62">
        <f>F257/N260</f>
        <v>0.47841306884480744</v>
      </c>
      <c r="G258" s="62">
        <f>G257/N260</f>
        <v>0.23803967327887982</v>
      </c>
      <c r="H258" s="62">
        <f>H257/N260</f>
        <v>3.5005834305717617E-2</v>
      </c>
      <c r="I258" s="62">
        <f>I257/N260</f>
        <v>3.5005834305717621E-3</v>
      </c>
      <c r="J258" s="62">
        <f>J257/N260</f>
        <v>2.3337222870478411E-3</v>
      </c>
      <c r="K258" s="62">
        <f>K257/N260</f>
        <v>1.1668611435239206E-3</v>
      </c>
      <c r="L258" s="62">
        <f>L257/N260</f>
        <v>1.1668611435239206E-3</v>
      </c>
      <c r="M258" s="62">
        <f>M257/N260</f>
        <v>1.1668611435239206E-3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12">C257/24</f>
        <v>0.20833333333333334</v>
      </c>
      <c r="D259" s="63">
        <f t="shared" si="12"/>
        <v>1.1666666666666667</v>
      </c>
      <c r="E259" s="63">
        <f t="shared" si="12"/>
        <v>7.166666666666667</v>
      </c>
      <c r="F259" s="63">
        <f t="shared" si="12"/>
        <v>17.083333333333332</v>
      </c>
      <c r="G259" s="63">
        <f t="shared" si="12"/>
        <v>8.5</v>
      </c>
      <c r="H259" s="63">
        <f t="shared" si="12"/>
        <v>1.25</v>
      </c>
      <c r="I259" s="63">
        <f t="shared" si="12"/>
        <v>0.125</v>
      </c>
      <c r="J259" s="63">
        <f t="shared" si="12"/>
        <v>8.3333333333333329E-2</v>
      </c>
      <c r="K259" s="63">
        <f t="shared" si="12"/>
        <v>4.1666666666666664E-2</v>
      </c>
      <c r="L259" s="63">
        <f t="shared" si="12"/>
        <v>4.1666666666666664E-2</v>
      </c>
      <c r="M259" s="63">
        <f t="shared" si="12"/>
        <v>4.1666666666666664E-2</v>
      </c>
      <c r="N259" s="63">
        <f t="shared" si="12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857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13">C231</f>
        <v>de 0 à 30</v>
      </c>
      <c r="D289" s="365" t="str">
        <f t="shared" si="13"/>
        <v>de 30 à 40</v>
      </c>
      <c r="E289" s="365" t="str">
        <f t="shared" si="13"/>
        <v>de 40 à 50</v>
      </c>
      <c r="F289" s="365" t="str">
        <f t="shared" si="13"/>
        <v>de 50 à 60</v>
      </c>
      <c r="G289" s="365" t="str">
        <f t="shared" si="13"/>
        <v>de 60 à 70</v>
      </c>
      <c r="H289" s="365" t="str">
        <f t="shared" si="13"/>
        <v>de 70 à 80</v>
      </c>
      <c r="I289" s="365" t="str">
        <f t="shared" si="13"/>
        <v>de 80 à 90</v>
      </c>
      <c r="J289" s="365" t="str">
        <f t="shared" si="13"/>
        <v>de 90 à 100</v>
      </c>
      <c r="K289" s="365" t="str">
        <f t="shared" si="13"/>
        <v>de 100 à 110</v>
      </c>
      <c r="L289" s="365" t="str">
        <f t="shared" si="13"/>
        <v>de 110 à 120</v>
      </c>
      <c r="M289" s="365" t="str">
        <f t="shared" si="13"/>
        <v>de 120 à 130</v>
      </c>
      <c r="N289" s="365" t="str">
        <f t="shared" si="13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'VITESSEPL sens 1 '!C291+'VITESSEVL sens 1 '!C291</f>
        <v>0</v>
      </c>
      <c r="D291" s="41">
        <f>'VITESSEPL sens 1 '!D291+'VITESSEVL sens 1 '!D291</f>
        <v>0</v>
      </c>
      <c r="E291" s="41">
        <f>'VITESSEPL sens 1 '!E291+'VITESSEVL sens 1 '!E291</f>
        <v>0</v>
      </c>
      <c r="F291" s="41">
        <f>'VITESSEPL sens 1 '!F291+'VITESSEVL sens 1 '!F291</f>
        <v>0</v>
      </c>
      <c r="G291" s="41">
        <f>'VITESSEPL sens 1 '!G291+'VITESSEVL sens 1 '!G291</f>
        <v>0</v>
      </c>
      <c r="H291" s="41">
        <f>'VITESSEPL sens 1 '!H291+'VITESSEVL sens 1 '!H291</f>
        <v>0</v>
      </c>
      <c r="I291" s="41">
        <f>'VITESSEPL sens 1 '!I291+'VITESSEVL sens 1 '!I291</f>
        <v>0</v>
      </c>
      <c r="J291" s="41">
        <f>'VITESSEPL sens 1 '!J291+'VITESSEVL sens 1 '!J291</f>
        <v>0</v>
      </c>
      <c r="K291" s="41">
        <f>'VITESSEPL sens 1 '!K291+'VITESSEVL sens 1 '!K291</f>
        <v>0</v>
      </c>
      <c r="L291" s="41">
        <f>'VITESSEPL sens 1 '!L291+'VITESSEVL sens 1 '!L291</f>
        <v>0</v>
      </c>
      <c r="M291" s="41">
        <f>'VITESSEPL sens 1 '!M291+'VITESSEVL sens 1 '!M291</f>
        <v>0</v>
      </c>
      <c r="N291" s="41">
        <f>'VITESSEPL sens 1 '!N291+'VITESSEVL sens 1 '!N291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>'VITESSEPL sens 1 '!C292+'VITESSEVL sens 1 '!C292</f>
        <v>0</v>
      </c>
      <c r="D292" s="41">
        <f>'VITESSEPL sens 1 '!D292+'VITESSEVL sens 1 '!D292</f>
        <v>0</v>
      </c>
      <c r="E292" s="41">
        <f>'VITESSEPL sens 1 '!E292+'VITESSEVL sens 1 '!E292</f>
        <v>0</v>
      </c>
      <c r="F292" s="41">
        <f>'VITESSEPL sens 1 '!F292+'VITESSEVL sens 1 '!F292</f>
        <v>0</v>
      </c>
      <c r="G292" s="41">
        <f>'VITESSEPL sens 1 '!G292+'VITESSEVL sens 1 '!G292</f>
        <v>0</v>
      </c>
      <c r="H292" s="41">
        <f>'VITESSEPL sens 1 '!H292+'VITESSEVL sens 1 '!H292</f>
        <v>0</v>
      </c>
      <c r="I292" s="41">
        <f>'VITESSEPL sens 1 '!I292+'VITESSEVL sens 1 '!I292</f>
        <v>0</v>
      </c>
      <c r="J292" s="41">
        <f>'VITESSEPL sens 1 '!J292+'VITESSEVL sens 1 '!J292</f>
        <v>0</v>
      </c>
      <c r="K292" s="41">
        <f>'VITESSEPL sens 1 '!K292+'VITESSEVL sens 1 '!K292</f>
        <v>0</v>
      </c>
      <c r="L292" s="41">
        <f>'VITESSEPL sens 1 '!L292+'VITESSEVL sens 1 '!L292</f>
        <v>0</v>
      </c>
      <c r="M292" s="41">
        <f>'VITESSEPL sens 1 '!M292+'VITESSEVL sens 1 '!M292</f>
        <v>0</v>
      </c>
      <c r="N292" s="41">
        <f>'VITESSEPL sens 1 '!N292+'VITESSEVL sens 1 '!N292</f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>'VITESSEPL sens 1 '!C293+'VITESSEVL sens 1 '!C293</f>
        <v>0</v>
      </c>
      <c r="D293" s="41">
        <f>'VITESSEPL sens 1 '!D293+'VITESSEVL sens 1 '!D293</f>
        <v>0</v>
      </c>
      <c r="E293" s="41">
        <f>'VITESSEPL sens 1 '!E293+'VITESSEVL sens 1 '!E293</f>
        <v>0</v>
      </c>
      <c r="F293" s="41">
        <f>'VITESSEPL sens 1 '!F293+'VITESSEVL sens 1 '!F293</f>
        <v>0</v>
      </c>
      <c r="G293" s="41">
        <f>'VITESSEPL sens 1 '!G293+'VITESSEVL sens 1 '!G293</f>
        <v>0</v>
      </c>
      <c r="H293" s="41">
        <f>'VITESSEPL sens 1 '!H293+'VITESSEVL sens 1 '!H293</f>
        <v>0</v>
      </c>
      <c r="I293" s="41">
        <f>'VITESSEPL sens 1 '!I293+'VITESSEVL sens 1 '!I293</f>
        <v>0</v>
      </c>
      <c r="J293" s="41">
        <f>'VITESSEPL sens 1 '!J293+'VITESSEVL sens 1 '!J293</f>
        <v>0</v>
      </c>
      <c r="K293" s="41">
        <f>'VITESSEPL sens 1 '!K293+'VITESSEVL sens 1 '!K293</f>
        <v>0</v>
      </c>
      <c r="L293" s="41">
        <f>'VITESSEPL sens 1 '!L293+'VITESSEVL sens 1 '!L293</f>
        <v>0</v>
      </c>
      <c r="M293" s="41">
        <f>'VITESSEPL sens 1 '!M293+'VITESSEVL sens 1 '!M293</f>
        <v>0</v>
      </c>
      <c r="N293" s="41">
        <f>'VITESSEPL sens 1 '!N293+'VITESSEVL sens 1 '!N293</f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>'VITESSEPL sens 1 '!C294+'VITESSEVL sens 1 '!C294</f>
        <v>0</v>
      </c>
      <c r="D294" s="41">
        <f>'VITESSEPL sens 1 '!D294+'VITESSEVL sens 1 '!D294</f>
        <v>0</v>
      </c>
      <c r="E294" s="41">
        <f>'VITESSEPL sens 1 '!E294+'VITESSEVL sens 1 '!E294</f>
        <v>0</v>
      </c>
      <c r="F294" s="41">
        <f>'VITESSEPL sens 1 '!F294+'VITESSEVL sens 1 '!F294</f>
        <v>0</v>
      </c>
      <c r="G294" s="41">
        <f>'VITESSEPL sens 1 '!G294+'VITESSEVL sens 1 '!G294</f>
        <v>0</v>
      </c>
      <c r="H294" s="41">
        <f>'VITESSEPL sens 1 '!H294+'VITESSEVL sens 1 '!H294</f>
        <v>0</v>
      </c>
      <c r="I294" s="41">
        <f>'VITESSEPL sens 1 '!I294+'VITESSEVL sens 1 '!I294</f>
        <v>0</v>
      </c>
      <c r="J294" s="41">
        <f>'VITESSEPL sens 1 '!J294+'VITESSEVL sens 1 '!J294</f>
        <v>0</v>
      </c>
      <c r="K294" s="41">
        <f>'VITESSEPL sens 1 '!K294+'VITESSEVL sens 1 '!K294</f>
        <v>0</v>
      </c>
      <c r="L294" s="41">
        <f>'VITESSEPL sens 1 '!L294+'VITESSEVL sens 1 '!L294</f>
        <v>0</v>
      </c>
      <c r="M294" s="41">
        <f>'VITESSEPL sens 1 '!M294+'VITESSEVL sens 1 '!M294</f>
        <v>0</v>
      </c>
      <c r="N294" s="41">
        <f>'VITESSEPL sens 1 '!N294+'VITESSEVL sens 1 '!N294</f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>'VITESSEPL sens 1 '!C295+'VITESSEVL sens 1 '!C295</f>
        <v>0</v>
      </c>
      <c r="D295" s="41">
        <f>'VITESSEPL sens 1 '!D295+'VITESSEVL sens 1 '!D295</f>
        <v>0</v>
      </c>
      <c r="E295" s="41">
        <f>'VITESSEPL sens 1 '!E295+'VITESSEVL sens 1 '!E295</f>
        <v>1</v>
      </c>
      <c r="F295" s="41">
        <f>'VITESSEPL sens 1 '!F295+'VITESSEVL sens 1 '!F295</f>
        <v>5</v>
      </c>
      <c r="G295" s="41">
        <f>'VITESSEPL sens 1 '!G295+'VITESSEVL sens 1 '!G295</f>
        <v>3</v>
      </c>
      <c r="H295" s="41">
        <f>'VITESSEPL sens 1 '!H295+'VITESSEVL sens 1 '!H295</f>
        <v>1</v>
      </c>
      <c r="I295" s="41">
        <f>'VITESSEPL sens 1 '!I295+'VITESSEVL sens 1 '!I295</f>
        <v>0</v>
      </c>
      <c r="J295" s="41">
        <f>'VITESSEPL sens 1 '!J295+'VITESSEVL sens 1 '!J295</f>
        <v>0</v>
      </c>
      <c r="K295" s="41">
        <f>'VITESSEPL sens 1 '!K295+'VITESSEVL sens 1 '!K295</f>
        <v>0</v>
      </c>
      <c r="L295" s="41">
        <f>'VITESSEPL sens 1 '!L295+'VITESSEVL sens 1 '!L295</f>
        <v>0</v>
      </c>
      <c r="M295" s="41">
        <f>'VITESSEPL sens 1 '!M295+'VITESSEVL sens 1 '!M295</f>
        <v>1</v>
      </c>
      <c r="N295" s="41">
        <f>'VITESSEPL sens 1 '!N295+'VITESSEVL sens 1 '!N295</f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>'VITESSEPL sens 1 '!C296+'VITESSEVL sens 1 '!C296</f>
        <v>0</v>
      </c>
      <c r="D296" s="41">
        <f>'VITESSEPL sens 1 '!D296+'VITESSEVL sens 1 '!D296</f>
        <v>2</v>
      </c>
      <c r="E296" s="41">
        <f>'VITESSEPL sens 1 '!E296+'VITESSEVL sens 1 '!E296</f>
        <v>4</v>
      </c>
      <c r="F296" s="41">
        <f>'VITESSEPL sens 1 '!F296+'VITESSEVL sens 1 '!F296</f>
        <v>12</v>
      </c>
      <c r="G296" s="41">
        <f>'VITESSEPL sens 1 '!G296+'VITESSEVL sens 1 '!G296</f>
        <v>8</v>
      </c>
      <c r="H296" s="41">
        <f>'VITESSEPL sens 1 '!H296+'VITESSEVL sens 1 '!H296</f>
        <v>2</v>
      </c>
      <c r="I296" s="41">
        <f>'VITESSEPL sens 1 '!I296+'VITESSEVL sens 1 '!I296</f>
        <v>0</v>
      </c>
      <c r="J296" s="41">
        <f>'VITESSEPL sens 1 '!J296+'VITESSEVL sens 1 '!J296</f>
        <v>0</v>
      </c>
      <c r="K296" s="41">
        <f>'VITESSEPL sens 1 '!K296+'VITESSEVL sens 1 '!K296</f>
        <v>0</v>
      </c>
      <c r="L296" s="41">
        <f>'VITESSEPL sens 1 '!L296+'VITESSEVL sens 1 '!L296</f>
        <v>0</v>
      </c>
      <c r="M296" s="41">
        <f>'VITESSEPL sens 1 '!M296+'VITESSEVL sens 1 '!M296</f>
        <v>0</v>
      </c>
      <c r="N296" s="41">
        <f>'VITESSEPL sens 1 '!N296+'VITESSEVL sens 1 '!N296</f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>'VITESSEPL sens 1 '!C297+'VITESSEVL sens 1 '!C297</f>
        <v>0</v>
      </c>
      <c r="D297" s="41">
        <f>'VITESSEPL sens 1 '!D297+'VITESSEVL sens 1 '!D297</f>
        <v>0</v>
      </c>
      <c r="E297" s="41">
        <f>'VITESSEPL sens 1 '!E297+'VITESSEVL sens 1 '!E297</f>
        <v>6</v>
      </c>
      <c r="F297" s="41">
        <f>'VITESSEPL sens 1 '!F297+'VITESSEVL sens 1 '!F297</f>
        <v>19</v>
      </c>
      <c r="G297" s="41">
        <f>'VITESSEPL sens 1 '!G297+'VITESSEVL sens 1 '!G297</f>
        <v>4</v>
      </c>
      <c r="H297" s="41">
        <f>'VITESSEPL sens 1 '!H297+'VITESSEVL sens 1 '!H297</f>
        <v>0</v>
      </c>
      <c r="I297" s="41">
        <f>'VITESSEPL sens 1 '!I297+'VITESSEVL sens 1 '!I297</f>
        <v>0</v>
      </c>
      <c r="J297" s="41">
        <f>'VITESSEPL sens 1 '!J297+'VITESSEVL sens 1 '!J297</f>
        <v>0</v>
      </c>
      <c r="K297" s="41">
        <f>'VITESSEPL sens 1 '!K297+'VITESSEVL sens 1 '!K297</f>
        <v>0</v>
      </c>
      <c r="L297" s="41">
        <f>'VITESSEPL sens 1 '!L297+'VITESSEVL sens 1 '!L297</f>
        <v>0</v>
      </c>
      <c r="M297" s="41">
        <f>'VITESSEPL sens 1 '!M297+'VITESSEVL sens 1 '!M297</f>
        <v>0</v>
      </c>
      <c r="N297" s="41">
        <f>'VITESSEPL sens 1 '!N297+'VITESSEVL sens 1 '!N297</f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>'VITESSEPL sens 1 '!C298+'VITESSEVL sens 1 '!C298</f>
        <v>0</v>
      </c>
      <c r="D298" s="41">
        <f>'VITESSEPL sens 1 '!D298+'VITESSEVL sens 1 '!D298</f>
        <v>4</v>
      </c>
      <c r="E298" s="41">
        <f>'VITESSEPL sens 1 '!E298+'VITESSEVL sens 1 '!E298</f>
        <v>12</v>
      </c>
      <c r="F298" s="41">
        <f>'VITESSEPL sens 1 '!F298+'VITESSEVL sens 1 '!F298</f>
        <v>21</v>
      </c>
      <c r="G298" s="41">
        <f>'VITESSEPL sens 1 '!G298+'VITESSEVL sens 1 '!G298</f>
        <v>12</v>
      </c>
      <c r="H298" s="41">
        <f>'VITESSEPL sens 1 '!H298+'VITESSEVL sens 1 '!H298</f>
        <v>5</v>
      </c>
      <c r="I298" s="41">
        <f>'VITESSEPL sens 1 '!I298+'VITESSEVL sens 1 '!I298</f>
        <v>0</v>
      </c>
      <c r="J298" s="41">
        <f>'VITESSEPL sens 1 '!J298+'VITESSEVL sens 1 '!J298</f>
        <v>0</v>
      </c>
      <c r="K298" s="41">
        <f>'VITESSEPL sens 1 '!K298+'VITESSEVL sens 1 '!K298</f>
        <v>0</v>
      </c>
      <c r="L298" s="41">
        <f>'VITESSEPL sens 1 '!L298+'VITESSEVL sens 1 '!L298</f>
        <v>0</v>
      </c>
      <c r="M298" s="41">
        <f>'VITESSEPL sens 1 '!M298+'VITESSEVL sens 1 '!M298</f>
        <v>1</v>
      </c>
      <c r="N298" s="41">
        <f>'VITESSEPL sens 1 '!N298+'VITESSEVL sens 1 '!N298</f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>'VITESSEPL sens 1 '!C299+'VITESSEVL sens 1 '!C299</f>
        <v>0</v>
      </c>
      <c r="D299" s="41">
        <f>'VITESSEPL sens 1 '!D299+'VITESSEVL sens 1 '!D299</f>
        <v>0</v>
      </c>
      <c r="E299" s="41">
        <f>'VITESSEPL sens 1 '!E299+'VITESSEVL sens 1 '!E299</f>
        <v>16</v>
      </c>
      <c r="F299" s="41">
        <f>'VITESSEPL sens 1 '!F299+'VITESSEVL sens 1 '!F299</f>
        <v>25</v>
      </c>
      <c r="G299" s="41">
        <f>'VITESSEPL sens 1 '!G299+'VITESSEVL sens 1 '!G299</f>
        <v>15</v>
      </c>
      <c r="H299" s="41">
        <f>'VITESSEPL sens 1 '!H299+'VITESSEVL sens 1 '!H299</f>
        <v>2</v>
      </c>
      <c r="I299" s="41">
        <f>'VITESSEPL sens 1 '!I299+'VITESSEVL sens 1 '!I299</f>
        <v>0</v>
      </c>
      <c r="J299" s="41">
        <f>'VITESSEPL sens 1 '!J299+'VITESSEVL sens 1 '!J299</f>
        <v>0</v>
      </c>
      <c r="K299" s="41">
        <f>'VITESSEPL sens 1 '!K299+'VITESSEVL sens 1 '!K299</f>
        <v>0</v>
      </c>
      <c r="L299" s="41">
        <f>'VITESSEPL sens 1 '!L299+'VITESSEVL sens 1 '!L299</f>
        <v>0</v>
      </c>
      <c r="M299" s="41">
        <f>'VITESSEPL sens 1 '!M299+'VITESSEVL sens 1 '!M299</f>
        <v>0</v>
      </c>
      <c r="N299" s="41">
        <f>'VITESSEPL sens 1 '!N299+'VITESSEVL sens 1 '!N299</f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>'VITESSEPL sens 1 '!C300+'VITESSEVL sens 1 '!C300</f>
        <v>0</v>
      </c>
      <c r="D300" s="41">
        <f>'VITESSEPL sens 1 '!D300+'VITESSEVL sens 1 '!D300</f>
        <v>4</v>
      </c>
      <c r="E300" s="41">
        <f>'VITESSEPL sens 1 '!E300+'VITESSEVL sens 1 '!E300</f>
        <v>14</v>
      </c>
      <c r="F300" s="41">
        <f>'VITESSEPL sens 1 '!F300+'VITESSEVL sens 1 '!F300</f>
        <v>21</v>
      </c>
      <c r="G300" s="41">
        <f>'VITESSEPL sens 1 '!G300+'VITESSEVL sens 1 '!G300</f>
        <v>11</v>
      </c>
      <c r="H300" s="41">
        <f>'VITESSEPL sens 1 '!H300+'VITESSEVL sens 1 '!H300</f>
        <v>2</v>
      </c>
      <c r="I300" s="41">
        <f>'VITESSEPL sens 1 '!I300+'VITESSEVL sens 1 '!I300</f>
        <v>0</v>
      </c>
      <c r="J300" s="41">
        <f>'VITESSEPL sens 1 '!J300+'VITESSEVL sens 1 '!J300</f>
        <v>0</v>
      </c>
      <c r="K300" s="41">
        <f>'VITESSEPL sens 1 '!K300+'VITESSEVL sens 1 '!K300</f>
        <v>0</v>
      </c>
      <c r="L300" s="41">
        <f>'VITESSEPL sens 1 '!L300+'VITESSEVL sens 1 '!L300</f>
        <v>0</v>
      </c>
      <c r="M300" s="41">
        <f>'VITESSEPL sens 1 '!M300+'VITESSEVL sens 1 '!M300</f>
        <v>0</v>
      </c>
      <c r="N300" s="41">
        <f>'VITESSEPL sens 1 '!N300+'VITESSEVL sens 1 '!N300</f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>'VITESSEPL sens 1 '!C301+'VITESSEVL sens 1 '!C301</f>
        <v>0</v>
      </c>
      <c r="D301" s="41">
        <f>'VITESSEPL sens 1 '!D301+'VITESSEVL sens 1 '!D301</f>
        <v>0</v>
      </c>
      <c r="E301" s="41">
        <f>'VITESSEPL sens 1 '!E301+'VITESSEVL sens 1 '!E301</f>
        <v>13</v>
      </c>
      <c r="F301" s="41">
        <f>'VITESSEPL sens 1 '!F301+'VITESSEVL sens 1 '!F301</f>
        <v>14</v>
      </c>
      <c r="G301" s="41">
        <f>'VITESSEPL sens 1 '!G301+'VITESSEVL sens 1 '!G301</f>
        <v>9</v>
      </c>
      <c r="H301" s="41">
        <f>'VITESSEPL sens 1 '!H301+'VITESSEVL sens 1 '!H301</f>
        <v>0</v>
      </c>
      <c r="I301" s="41">
        <f>'VITESSEPL sens 1 '!I301+'VITESSEVL sens 1 '!I301</f>
        <v>0</v>
      </c>
      <c r="J301" s="41">
        <f>'VITESSEPL sens 1 '!J301+'VITESSEVL sens 1 '!J301</f>
        <v>0</v>
      </c>
      <c r="K301" s="41">
        <f>'VITESSEPL sens 1 '!K301+'VITESSEVL sens 1 '!K301</f>
        <v>0</v>
      </c>
      <c r="L301" s="41">
        <f>'VITESSEPL sens 1 '!L301+'VITESSEVL sens 1 '!L301</f>
        <v>0</v>
      </c>
      <c r="M301" s="41">
        <f>'VITESSEPL sens 1 '!M301+'VITESSEVL sens 1 '!M301</f>
        <v>0</v>
      </c>
      <c r="N301" s="41">
        <f>'VITESSEPL sens 1 '!N301+'VITESSEVL sens 1 '!N301</f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>'VITESSEPL sens 1 '!C302+'VITESSEVL sens 1 '!C302</f>
        <v>0</v>
      </c>
      <c r="D302" s="41">
        <f>'VITESSEPL sens 1 '!D302+'VITESSEVL sens 1 '!D302</f>
        <v>2</v>
      </c>
      <c r="E302" s="41">
        <f>'VITESSEPL sens 1 '!E302+'VITESSEVL sens 1 '!E302</f>
        <v>17</v>
      </c>
      <c r="F302" s="41">
        <f>'VITESSEPL sens 1 '!F302+'VITESSEVL sens 1 '!F302</f>
        <v>33</v>
      </c>
      <c r="G302" s="41">
        <f>'VITESSEPL sens 1 '!G302+'VITESSEVL sens 1 '!G302</f>
        <v>5</v>
      </c>
      <c r="H302" s="41">
        <f>'VITESSEPL sens 1 '!H302+'VITESSEVL sens 1 '!H302</f>
        <v>3</v>
      </c>
      <c r="I302" s="41">
        <f>'VITESSEPL sens 1 '!I302+'VITESSEVL sens 1 '!I302</f>
        <v>0</v>
      </c>
      <c r="J302" s="41">
        <f>'VITESSEPL sens 1 '!J302+'VITESSEVL sens 1 '!J302</f>
        <v>0</v>
      </c>
      <c r="K302" s="41">
        <f>'VITESSEPL sens 1 '!K302+'VITESSEVL sens 1 '!K302</f>
        <v>0</v>
      </c>
      <c r="L302" s="41">
        <f>'VITESSEPL sens 1 '!L302+'VITESSEVL sens 1 '!L302</f>
        <v>0</v>
      </c>
      <c r="M302" s="41">
        <f>'VITESSEPL sens 1 '!M302+'VITESSEVL sens 1 '!M302</f>
        <v>0</v>
      </c>
      <c r="N302" s="41">
        <f>'VITESSEPL sens 1 '!N302+'VITESSEVL sens 1 '!N302</f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>'VITESSEPL sens 1 '!C303+'VITESSEVL sens 1 '!C303</f>
        <v>0</v>
      </c>
      <c r="D303" s="41">
        <f>'VITESSEPL sens 1 '!D303+'VITESSEVL sens 1 '!D303</f>
        <v>0</v>
      </c>
      <c r="E303" s="41">
        <f>'VITESSEPL sens 1 '!E303+'VITESSEVL sens 1 '!E303</f>
        <v>9</v>
      </c>
      <c r="F303" s="41">
        <f>'VITESSEPL sens 1 '!F303+'VITESSEVL sens 1 '!F303</f>
        <v>29</v>
      </c>
      <c r="G303" s="41">
        <f>'VITESSEPL sens 1 '!G303+'VITESSEVL sens 1 '!G303</f>
        <v>17</v>
      </c>
      <c r="H303" s="41">
        <f>'VITESSEPL sens 1 '!H303+'VITESSEVL sens 1 '!H303</f>
        <v>4</v>
      </c>
      <c r="I303" s="41">
        <f>'VITESSEPL sens 1 '!I303+'VITESSEVL sens 1 '!I303</f>
        <v>2</v>
      </c>
      <c r="J303" s="41">
        <f>'VITESSEPL sens 1 '!J303+'VITESSEVL sens 1 '!J303</f>
        <v>0</v>
      </c>
      <c r="K303" s="41">
        <f>'VITESSEPL sens 1 '!K303+'VITESSEVL sens 1 '!K303</f>
        <v>0</v>
      </c>
      <c r="L303" s="41">
        <f>'VITESSEPL sens 1 '!L303+'VITESSEVL sens 1 '!L303</f>
        <v>0</v>
      </c>
      <c r="M303" s="41">
        <f>'VITESSEPL sens 1 '!M303+'VITESSEVL sens 1 '!M303</f>
        <v>0</v>
      </c>
      <c r="N303" s="41">
        <f>'VITESSEPL sens 1 '!N303+'VITESSEVL sens 1 '!N303</f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>'VITESSEPL sens 1 '!C304+'VITESSEVL sens 1 '!C304</f>
        <v>0</v>
      </c>
      <c r="D304" s="41">
        <f>'VITESSEPL sens 1 '!D304+'VITESSEVL sens 1 '!D304</f>
        <v>1</v>
      </c>
      <c r="E304" s="41">
        <f>'VITESSEPL sens 1 '!E304+'VITESSEVL sens 1 '!E304</f>
        <v>13</v>
      </c>
      <c r="F304" s="41">
        <f>'VITESSEPL sens 1 '!F304+'VITESSEVL sens 1 '!F304</f>
        <v>48</v>
      </c>
      <c r="G304" s="41">
        <f>'VITESSEPL sens 1 '!G304+'VITESSEVL sens 1 '!G304</f>
        <v>13</v>
      </c>
      <c r="H304" s="41">
        <f>'VITESSEPL sens 1 '!H304+'VITESSEVL sens 1 '!H304</f>
        <v>5</v>
      </c>
      <c r="I304" s="41">
        <f>'VITESSEPL sens 1 '!I304+'VITESSEVL sens 1 '!I304</f>
        <v>0</v>
      </c>
      <c r="J304" s="41">
        <f>'VITESSEPL sens 1 '!J304+'VITESSEVL sens 1 '!J304</f>
        <v>0</v>
      </c>
      <c r="K304" s="41">
        <f>'VITESSEPL sens 1 '!K304+'VITESSEVL sens 1 '!K304</f>
        <v>0</v>
      </c>
      <c r="L304" s="41">
        <f>'VITESSEPL sens 1 '!L304+'VITESSEVL sens 1 '!L304</f>
        <v>0</v>
      </c>
      <c r="M304" s="41">
        <f>'VITESSEPL sens 1 '!M304+'VITESSEVL sens 1 '!M304</f>
        <v>0</v>
      </c>
      <c r="N304" s="41">
        <f>'VITESSEPL sens 1 '!N304+'VITESSEVL sens 1 '!N304</f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>'VITESSEPL sens 1 '!C305+'VITESSEVL sens 1 '!C305</f>
        <v>0</v>
      </c>
      <c r="D305" s="41">
        <f>'VITESSEPL sens 1 '!D305+'VITESSEVL sens 1 '!D305</f>
        <v>2</v>
      </c>
      <c r="E305" s="41">
        <f>'VITESSEPL sens 1 '!E305+'VITESSEVL sens 1 '!E305</f>
        <v>10</v>
      </c>
      <c r="F305" s="41">
        <f>'VITESSEPL sens 1 '!F305+'VITESSEVL sens 1 '!F305</f>
        <v>13</v>
      </c>
      <c r="G305" s="41">
        <f>'VITESSEPL sens 1 '!G305+'VITESSEVL sens 1 '!G305</f>
        <v>5</v>
      </c>
      <c r="H305" s="41">
        <f>'VITESSEPL sens 1 '!H305+'VITESSEVL sens 1 '!H305</f>
        <v>1</v>
      </c>
      <c r="I305" s="41">
        <f>'VITESSEPL sens 1 '!I305+'VITESSEVL sens 1 '!I305</f>
        <v>0</v>
      </c>
      <c r="J305" s="41">
        <f>'VITESSEPL sens 1 '!J305+'VITESSEVL sens 1 '!J305</f>
        <v>0</v>
      </c>
      <c r="K305" s="41">
        <f>'VITESSEPL sens 1 '!K305+'VITESSEVL sens 1 '!K305</f>
        <v>0</v>
      </c>
      <c r="L305" s="41">
        <f>'VITESSEPL sens 1 '!L305+'VITESSEVL sens 1 '!L305</f>
        <v>0</v>
      </c>
      <c r="M305" s="41">
        <f>'VITESSEPL sens 1 '!M305+'VITESSEVL sens 1 '!M305</f>
        <v>0</v>
      </c>
      <c r="N305" s="41">
        <f>'VITESSEPL sens 1 '!N305+'VITESSEVL sens 1 '!N305</f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>'VITESSEPL sens 1 '!C306+'VITESSEVL sens 1 '!C306</f>
        <v>1</v>
      </c>
      <c r="D306" s="41">
        <f>'VITESSEPL sens 1 '!D306+'VITESSEVL sens 1 '!D306</f>
        <v>1</v>
      </c>
      <c r="E306" s="41">
        <f>'VITESSEPL sens 1 '!E306+'VITESSEVL sens 1 '!E306</f>
        <v>15</v>
      </c>
      <c r="F306" s="41">
        <f>'VITESSEPL sens 1 '!F306+'VITESSEVL sens 1 '!F306</f>
        <v>25</v>
      </c>
      <c r="G306" s="41">
        <f>'VITESSEPL sens 1 '!G306+'VITESSEVL sens 1 '!G306</f>
        <v>8</v>
      </c>
      <c r="H306" s="41">
        <f>'VITESSEPL sens 1 '!H306+'VITESSEVL sens 1 '!H306</f>
        <v>1</v>
      </c>
      <c r="I306" s="41">
        <f>'VITESSEPL sens 1 '!I306+'VITESSEVL sens 1 '!I306</f>
        <v>0</v>
      </c>
      <c r="J306" s="41">
        <f>'VITESSEPL sens 1 '!J306+'VITESSEVL sens 1 '!J306</f>
        <v>0</v>
      </c>
      <c r="K306" s="41">
        <f>'VITESSEPL sens 1 '!K306+'VITESSEVL sens 1 '!K306</f>
        <v>0</v>
      </c>
      <c r="L306" s="41">
        <f>'VITESSEPL sens 1 '!L306+'VITESSEVL sens 1 '!L306</f>
        <v>0</v>
      </c>
      <c r="M306" s="41">
        <f>'VITESSEPL sens 1 '!M306+'VITESSEVL sens 1 '!M306</f>
        <v>0</v>
      </c>
      <c r="N306" s="41">
        <f>'VITESSEPL sens 1 '!N306+'VITESSEVL sens 1 '!N306</f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>'VITESSEPL sens 1 '!C307+'VITESSEVL sens 1 '!C307</f>
        <v>1</v>
      </c>
      <c r="D307" s="41">
        <f>'VITESSEPL sens 1 '!D307+'VITESSEVL sens 1 '!D307</f>
        <v>2</v>
      </c>
      <c r="E307" s="41">
        <f>'VITESSEPL sens 1 '!E307+'VITESSEVL sens 1 '!E307</f>
        <v>19</v>
      </c>
      <c r="F307" s="41">
        <f>'VITESSEPL sens 1 '!F307+'VITESSEVL sens 1 '!F307</f>
        <v>37</v>
      </c>
      <c r="G307" s="41">
        <f>'VITESSEPL sens 1 '!G307+'VITESSEVL sens 1 '!G307</f>
        <v>12</v>
      </c>
      <c r="H307" s="41">
        <f>'VITESSEPL sens 1 '!H307+'VITESSEVL sens 1 '!H307</f>
        <v>4</v>
      </c>
      <c r="I307" s="41">
        <f>'VITESSEPL sens 1 '!I307+'VITESSEVL sens 1 '!I307</f>
        <v>0</v>
      </c>
      <c r="J307" s="41">
        <f>'VITESSEPL sens 1 '!J307+'VITESSEVL sens 1 '!J307</f>
        <v>0</v>
      </c>
      <c r="K307" s="41">
        <f>'VITESSEPL sens 1 '!K307+'VITESSEVL sens 1 '!K307</f>
        <v>0</v>
      </c>
      <c r="L307" s="41">
        <f>'VITESSEPL sens 1 '!L307+'VITESSEVL sens 1 '!L307</f>
        <v>0</v>
      </c>
      <c r="M307" s="41">
        <f>'VITESSEPL sens 1 '!M307+'VITESSEVL sens 1 '!M307</f>
        <v>0</v>
      </c>
      <c r="N307" s="41">
        <f>'VITESSEPL sens 1 '!N307+'VITESSEVL sens 1 '!N307</f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>'VITESSEPL sens 1 '!C308+'VITESSEVL sens 1 '!C308</f>
        <v>0</v>
      </c>
      <c r="D308" s="41">
        <f>'VITESSEPL sens 1 '!D308+'VITESSEVL sens 1 '!D308</f>
        <v>3</v>
      </c>
      <c r="E308" s="41">
        <f>'VITESSEPL sens 1 '!E308+'VITESSEVL sens 1 '!E308</f>
        <v>25</v>
      </c>
      <c r="F308" s="41">
        <f>'VITESSEPL sens 1 '!F308+'VITESSEVL sens 1 '!F308</f>
        <v>60</v>
      </c>
      <c r="G308" s="41">
        <f>'VITESSEPL sens 1 '!G308+'VITESSEVL sens 1 '!G308</f>
        <v>30</v>
      </c>
      <c r="H308" s="41">
        <f>'VITESSEPL sens 1 '!H308+'VITESSEVL sens 1 '!H308</f>
        <v>4</v>
      </c>
      <c r="I308" s="41">
        <f>'VITESSEPL sens 1 '!I308+'VITESSEVL sens 1 '!I308</f>
        <v>0</v>
      </c>
      <c r="J308" s="41">
        <f>'VITESSEPL sens 1 '!J308+'VITESSEVL sens 1 '!J308</f>
        <v>0</v>
      </c>
      <c r="K308" s="41">
        <f>'VITESSEPL sens 1 '!K308+'VITESSEVL sens 1 '!K308</f>
        <v>0</v>
      </c>
      <c r="L308" s="41">
        <f>'VITESSEPL sens 1 '!L308+'VITESSEVL sens 1 '!L308</f>
        <v>0</v>
      </c>
      <c r="M308" s="41">
        <f>'VITESSEPL sens 1 '!M308+'VITESSEVL sens 1 '!M308</f>
        <v>0</v>
      </c>
      <c r="N308" s="41">
        <f>'VITESSEPL sens 1 '!N308+'VITESSEVL sens 1 '!N308</f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>'VITESSEPL sens 1 '!C309+'VITESSEVL sens 1 '!C309</f>
        <v>0</v>
      </c>
      <c r="D309" s="41">
        <f>'VITESSEPL sens 1 '!D309+'VITESSEVL sens 1 '!D309</f>
        <v>1</v>
      </c>
      <c r="E309" s="41">
        <f>'VITESSEPL sens 1 '!E309+'VITESSEVL sens 1 '!E309</f>
        <v>9</v>
      </c>
      <c r="F309" s="41">
        <f>'VITESSEPL sens 1 '!F309+'VITESSEVL sens 1 '!F309</f>
        <v>38</v>
      </c>
      <c r="G309" s="41">
        <f>'VITESSEPL sens 1 '!G309+'VITESSEVL sens 1 '!G309</f>
        <v>26</v>
      </c>
      <c r="H309" s="41">
        <f>'VITESSEPL sens 1 '!H309+'VITESSEVL sens 1 '!H309</f>
        <v>1</v>
      </c>
      <c r="I309" s="41">
        <f>'VITESSEPL sens 1 '!I309+'VITESSEVL sens 1 '!I309</f>
        <v>0</v>
      </c>
      <c r="J309" s="41">
        <f>'VITESSEPL sens 1 '!J309+'VITESSEVL sens 1 '!J309</f>
        <v>0</v>
      </c>
      <c r="K309" s="41">
        <f>'VITESSEPL sens 1 '!K309+'VITESSEVL sens 1 '!K309</f>
        <v>0</v>
      </c>
      <c r="L309" s="41">
        <f>'VITESSEPL sens 1 '!L309+'VITESSEVL sens 1 '!L309</f>
        <v>0</v>
      </c>
      <c r="M309" s="41">
        <f>'VITESSEPL sens 1 '!M309+'VITESSEVL sens 1 '!M309</f>
        <v>0</v>
      </c>
      <c r="N309" s="41">
        <f>'VITESSEPL sens 1 '!N309+'VITESSEVL sens 1 '!N309</f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>'VITESSEPL sens 1 '!C310+'VITESSEVL sens 1 '!C310</f>
        <v>0</v>
      </c>
      <c r="D310" s="41">
        <f>'VITESSEPL sens 1 '!D310+'VITESSEVL sens 1 '!D310</f>
        <v>1</v>
      </c>
      <c r="E310" s="41">
        <f>'VITESSEPL sens 1 '!E310+'VITESSEVL sens 1 '!E310</f>
        <v>5</v>
      </c>
      <c r="F310" s="41">
        <f>'VITESSEPL sens 1 '!F310+'VITESSEVL sens 1 '!F310</f>
        <v>24</v>
      </c>
      <c r="G310" s="41">
        <f>'VITESSEPL sens 1 '!G310+'VITESSEVL sens 1 '!G310</f>
        <v>13</v>
      </c>
      <c r="H310" s="41">
        <f>'VITESSEPL sens 1 '!H310+'VITESSEVL sens 1 '!H310</f>
        <v>3</v>
      </c>
      <c r="I310" s="41">
        <f>'VITESSEPL sens 1 '!I310+'VITESSEVL sens 1 '!I310</f>
        <v>0</v>
      </c>
      <c r="J310" s="41">
        <f>'VITESSEPL sens 1 '!J310+'VITESSEVL sens 1 '!J310</f>
        <v>0</v>
      </c>
      <c r="K310" s="41">
        <f>'VITESSEPL sens 1 '!K310+'VITESSEVL sens 1 '!K310</f>
        <v>0</v>
      </c>
      <c r="L310" s="41">
        <f>'VITESSEPL sens 1 '!L310+'VITESSEVL sens 1 '!L310</f>
        <v>0</v>
      </c>
      <c r="M310" s="41">
        <f>'VITESSEPL sens 1 '!M310+'VITESSEVL sens 1 '!M310</f>
        <v>0</v>
      </c>
      <c r="N310" s="41">
        <f>'VITESSEPL sens 1 '!N310+'VITESSEVL sens 1 '!N310</f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>'VITESSEPL sens 1 '!C311+'VITESSEVL sens 1 '!C311</f>
        <v>0</v>
      </c>
      <c r="D311" s="41">
        <f>'VITESSEPL sens 1 '!D311+'VITESSEVL sens 1 '!D311</f>
        <v>1</v>
      </c>
      <c r="E311" s="41">
        <f>'VITESSEPL sens 1 '!E311+'VITESSEVL sens 1 '!E311</f>
        <v>6</v>
      </c>
      <c r="F311" s="41">
        <f>'VITESSEPL sens 1 '!F311+'VITESSEVL sens 1 '!F311</f>
        <v>7</v>
      </c>
      <c r="G311" s="41">
        <f>'VITESSEPL sens 1 '!G311+'VITESSEVL sens 1 '!G311</f>
        <v>5</v>
      </c>
      <c r="H311" s="41">
        <f>'VITESSEPL sens 1 '!H311+'VITESSEVL sens 1 '!H311</f>
        <v>2</v>
      </c>
      <c r="I311" s="41">
        <f>'VITESSEPL sens 1 '!I311+'VITESSEVL sens 1 '!I311</f>
        <v>0</v>
      </c>
      <c r="J311" s="41">
        <f>'VITESSEPL sens 1 '!J311+'VITESSEVL sens 1 '!J311</f>
        <v>0</v>
      </c>
      <c r="K311" s="41">
        <f>'VITESSEPL sens 1 '!K311+'VITESSEVL sens 1 '!K311</f>
        <v>0</v>
      </c>
      <c r="L311" s="41">
        <f>'VITESSEPL sens 1 '!L311+'VITESSEVL sens 1 '!L311</f>
        <v>0</v>
      </c>
      <c r="M311" s="41">
        <f>'VITESSEPL sens 1 '!M311+'VITESSEVL sens 1 '!M311</f>
        <v>0</v>
      </c>
      <c r="N311" s="41">
        <f>'VITESSEPL sens 1 '!N311+'VITESSEVL sens 1 '!N311</f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>'VITESSEPL sens 1 '!C312+'VITESSEVL sens 1 '!C312</f>
        <v>0</v>
      </c>
      <c r="D312" s="41">
        <f>'VITESSEPL sens 1 '!D312+'VITESSEVL sens 1 '!D312</f>
        <v>0</v>
      </c>
      <c r="E312" s="41">
        <f>'VITESSEPL sens 1 '!E312+'VITESSEVL sens 1 '!E312</f>
        <v>2</v>
      </c>
      <c r="F312" s="41">
        <f>'VITESSEPL sens 1 '!F312+'VITESSEVL sens 1 '!F312</f>
        <v>10</v>
      </c>
      <c r="G312" s="41">
        <f>'VITESSEPL sens 1 '!G312+'VITESSEVL sens 1 '!G312</f>
        <v>6</v>
      </c>
      <c r="H312" s="41">
        <f>'VITESSEPL sens 1 '!H312+'VITESSEVL sens 1 '!H312</f>
        <v>0</v>
      </c>
      <c r="I312" s="41">
        <f>'VITESSEPL sens 1 '!I312+'VITESSEVL sens 1 '!I312</f>
        <v>0</v>
      </c>
      <c r="J312" s="41">
        <f>'VITESSEPL sens 1 '!J312+'VITESSEVL sens 1 '!J312</f>
        <v>0</v>
      </c>
      <c r="K312" s="41">
        <f>'VITESSEPL sens 1 '!K312+'VITESSEVL sens 1 '!K312</f>
        <v>0</v>
      </c>
      <c r="L312" s="41">
        <f>'VITESSEPL sens 1 '!L312+'VITESSEVL sens 1 '!L312</f>
        <v>0</v>
      </c>
      <c r="M312" s="41">
        <f>'VITESSEPL sens 1 '!M312+'VITESSEVL sens 1 '!M312</f>
        <v>0</v>
      </c>
      <c r="N312" s="41">
        <f>'VITESSEPL sens 1 '!N312+'VITESSEVL sens 1 '!N312</f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>'VITESSEPL sens 1 '!C313+'VITESSEVL sens 1 '!C313</f>
        <v>0</v>
      </c>
      <c r="D313" s="41">
        <f>'VITESSEPL sens 1 '!D313+'VITESSEVL sens 1 '!D313</f>
        <v>0</v>
      </c>
      <c r="E313" s="41">
        <f>'VITESSEPL sens 1 '!E313+'VITESSEVL sens 1 '!E313</f>
        <v>2</v>
      </c>
      <c r="F313" s="41">
        <f>'VITESSEPL sens 1 '!F313+'VITESSEVL sens 1 '!F313</f>
        <v>4</v>
      </c>
      <c r="G313" s="41">
        <f>'VITESSEPL sens 1 '!G313+'VITESSEVL sens 1 '!G313</f>
        <v>4</v>
      </c>
      <c r="H313" s="41">
        <f>'VITESSEPL sens 1 '!H313+'VITESSEVL sens 1 '!H313</f>
        <v>1</v>
      </c>
      <c r="I313" s="41">
        <f>'VITESSEPL sens 1 '!I313+'VITESSEVL sens 1 '!I313</f>
        <v>0</v>
      </c>
      <c r="J313" s="41">
        <f>'VITESSEPL sens 1 '!J313+'VITESSEVL sens 1 '!J313</f>
        <v>0</v>
      </c>
      <c r="K313" s="41">
        <f>'VITESSEPL sens 1 '!K313+'VITESSEVL sens 1 '!K313</f>
        <v>0</v>
      </c>
      <c r="L313" s="41">
        <f>'VITESSEPL sens 1 '!L313+'VITESSEVL sens 1 '!L313</f>
        <v>0</v>
      </c>
      <c r="M313" s="41">
        <f>'VITESSEPL sens 1 '!M313+'VITESSEVL sens 1 '!M313</f>
        <v>0</v>
      </c>
      <c r="N313" s="41">
        <f>'VITESSEPL sens 1 '!N313+'VITESSEVL sens 1 '!N313</f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>'VITESSEPL sens 1 '!C314+'VITESSEVL sens 1 '!C314</f>
        <v>0</v>
      </c>
      <c r="D314" s="41">
        <f>'VITESSEPL sens 1 '!D314+'VITESSEVL sens 1 '!D314</f>
        <v>0</v>
      </c>
      <c r="E314" s="41">
        <f>'VITESSEPL sens 1 '!E314+'VITESSEVL sens 1 '!E314</f>
        <v>0</v>
      </c>
      <c r="F314" s="41">
        <f>'VITESSEPL sens 1 '!F314+'VITESSEVL sens 1 '!F314</f>
        <v>0</v>
      </c>
      <c r="G314" s="41">
        <f>'VITESSEPL sens 1 '!G314+'VITESSEVL sens 1 '!G314</f>
        <v>0</v>
      </c>
      <c r="H314" s="41">
        <f>'VITESSEPL sens 1 '!H314+'VITESSEVL sens 1 '!H314</f>
        <v>0</v>
      </c>
      <c r="I314" s="41">
        <f>'VITESSEPL sens 1 '!I314+'VITESSEVL sens 1 '!I314</f>
        <v>0</v>
      </c>
      <c r="J314" s="41">
        <f>'VITESSEPL sens 1 '!J314+'VITESSEVL sens 1 '!J314</f>
        <v>0</v>
      </c>
      <c r="K314" s="41">
        <f>'VITESSEPL sens 1 '!K314+'VITESSEVL sens 1 '!K314</f>
        <v>0</v>
      </c>
      <c r="L314" s="41">
        <f>'VITESSEPL sens 1 '!L314+'VITESSEVL sens 1 '!L314</f>
        <v>0</v>
      </c>
      <c r="M314" s="41">
        <f>'VITESSEPL sens 1 '!M314+'VITESSEVL sens 1 '!M314</f>
        <v>0</v>
      </c>
      <c r="N314" s="41">
        <f>'VITESSEPL sens 1 '!N314+'VITESSEVL sens 1 '!N314</f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14">SUM(C291:C314)</f>
        <v>2</v>
      </c>
      <c r="D315" s="53">
        <f t="shared" si="14"/>
        <v>24</v>
      </c>
      <c r="E315" s="53">
        <f t="shared" si="14"/>
        <v>198</v>
      </c>
      <c r="F315" s="53">
        <f t="shared" si="14"/>
        <v>445</v>
      </c>
      <c r="G315" s="53">
        <f t="shared" si="14"/>
        <v>206</v>
      </c>
      <c r="H315" s="53">
        <f t="shared" si="14"/>
        <v>41</v>
      </c>
      <c r="I315" s="53">
        <f t="shared" si="14"/>
        <v>2</v>
      </c>
      <c r="J315" s="53">
        <f t="shared" si="14"/>
        <v>0</v>
      </c>
      <c r="K315" s="53">
        <f t="shared" si="14"/>
        <v>0</v>
      </c>
      <c r="L315" s="53">
        <f t="shared" si="14"/>
        <v>0</v>
      </c>
      <c r="M315" s="53">
        <f t="shared" si="14"/>
        <v>2</v>
      </c>
      <c r="N315" s="53">
        <f t="shared" si="14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2.1739130434782609E-3</v>
      </c>
      <c r="D316" s="62">
        <f>D315/N318</f>
        <v>2.6086956521739129E-2</v>
      </c>
      <c r="E316" s="62">
        <f>E315/N318</f>
        <v>0.21521739130434783</v>
      </c>
      <c r="F316" s="62">
        <f>F315/N318</f>
        <v>0.48369565217391303</v>
      </c>
      <c r="G316" s="62">
        <f>G315/N318</f>
        <v>0.22391304347826088</v>
      </c>
      <c r="H316" s="62">
        <f>H315/N318</f>
        <v>4.4565217391304347E-2</v>
      </c>
      <c r="I316" s="62">
        <f>I315/N318</f>
        <v>2.1739130434782609E-3</v>
      </c>
      <c r="J316" s="62">
        <f>J315/N318</f>
        <v>0</v>
      </c>
      <c r="K316" s="62">
        <f>K315/N318</f>
        <v>0</v>
      </c>
      <c r="L316" s="62">
        <f>L315/N318</f>
        <v>0</v>
      </c>
      <c r="M316" s="62">
        <f>M315/N318</f>
        <v>2.1739130434782609E-3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15">C315/24</f>
        <v>8.3333333333333329E-2</v>
      </c>
      <c r="D317" s="63">
        <f t="shared" si="15"/>
        <v>1</v>
      </c>
      <c r="E317" s="63">
        <f t="shared" si="15"/>
        <v>8.25</v>
      </c>
      <c r="F317" s="63">
        <f t="shared" si="15"/>
        <v>18.541666666666668</v>
      </c>
      <c r="G317" s="63">
        <f t="shared" si="15"/>
        <v>8.5833333333333339</v>
      </c>
      <c r="H317" s="63">
        <f t="shared" si="15"/>
        <v>1.7083333333333333</v>
      </c>
      <c r="I317" s="63">
        <f t="shared" si="15"/>
        <v>8.3333333333333329E-2</v>
      </c>
      <c r="J317" s="63">
        <f t="shared" si="15"/>
        <v>0</v>
      </c>
      <c r="K317" s="63">
        <f t="shared" si="15"/>
        <v>0</v>
      </c>
      <c r="L317" s="63">
        <f t="shared" si="15"/>
        <v>0</v>
      </c>
      <c r="M317" s="63">
        <f t="shared" si="15"/>
        <v>8.3333333333333329E-2</v>
      </c>
      <c r="N317" s="63">
        <f t="shared" si="15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920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16">C289</f>
        <v>de 0 à 30</v>
      </c>
      <c r="D347" s="365" t="str">
        <f t="shared" si="16"/>
        <v>de 30 à 40</v>
      </c>
      <c r="E347" s="365" t="str">
        <f t="shared" si="16"/>
        <v>de 40 à 50</v>
      </c>
      <c r="F347" s="365" t="str">
        <f t="shared" si="16"/>
        <v>de 50 à 60</v>
      </c>
      <c r="G347" s="365" t="str">
        <f t="shared" si="16"/>
        <v>de 60 à 70</v>
      </c>
      <c r="H347" s="365" t="str">
        <f t="shared" si="16"/>
        <v>de 70 à 80</v>
      </c>
      <c r="I347" s="365" t="str">
        <f t="shared" si="16"/>
        <v>de 80 à 90</v>
      </c>
      <c r="J347" s="365" t="str">
        <f t="shared" si="16"/>
        <v>de 90 à 100</v>
      </c>
      <c r="K347" s="365" t="str">
        <f t="shared" si="16"/>
        <v>de 100 à 110</v>
      </c>
      <c r="L347" s="365" t="str">
        <f t="shared" si="16"/>
        <v>de 110 à 120</v>
      </c>
      <c r="M347" s="365" t="str">
        <f t="shared" si="16"/>
        <v>de 120 à 130</v>
      </c>
      <c r="N347" s="365" t="str">
        <f t="shared" si="16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'VITESSEPL sens 1 '!C349+'VITESSEVL sens 1 '!C349</f>
        <v>0</v>
      </c>
      <c r="D349" s="41">
        <f>'VITESSEPL sens 1 '!D349+'VITESSEVL sens 1 '!D349</f>
        <v>0</v>
      </c>
      <c r="E349" s="41">
        <f>'VITESSEPL sens 1 '!E349+'VITESSEVL sens 1 '!E349</f>
        <v>0</v>
      </c>
      <c r="F349" s="41">
        <f>'VITESSEPL sens 1 '!F349+'VITESSEVL sens 1 '!F349</f>
        <v>1</v>
      </c>
      <c r="G349" s="41">
        <f>'VITESSEPL sens 1 '!G349+'VITESSEVL sens 1 '!G349</f>
        <v>0</v>
      </c>
      <c r="H349" s="41">
        <f>'VITESSEPL sens 1 '!H349+'VITESSEVL sens 1 '!H349</f>
        <v>0</v>
      </c>
      <c r="I349" s="41">
        <f>'VITESSEPL sens 1 '!I349+'VITESSEVL sens 1 '!I349</f>
        <v>0</v>
      </c>
      <c r="J349" s="41">
        <f>'VITESSEPL sens 1 '!J349+'VITESSEVL sens 1 '!J349</f>
        <v>0</v>
      </c>
      <c r="K349" s="41">
        <f>'VITESSEPL sens 1 '!K349+'VITESSEVL sens 1 '!K349</f>
        <v>0</v>
      </c>
      <c r="L349" s="41">
        <f>'VITESSEPL sens 1 '!L349+'VITESSEVL sens 1 '!L349</f>
        <v>0</v>
      </c>
      <c r="M349" s="41">
        <f>'VITESSEPL sens 1 '!M349+'VITESSEVL sens 1 '!M349</f>
        <v>0</v>
      </c>
      <c r="N349" s="41">
        <f>'VITESSEPL sens 1 '!N349+'VITESSEVL sens 1 '!N349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>'VITESSEPL sens 1 '!C350+'VITESSEVL sens 1 '!C350</f>
        <v>0</v>
      </c>
      <c r="D350" s="41">
        <f>'VITESSEPL sens 1 '!D350+'VITESSEVL sens 1 '!D350</f>
        <v>0</v>
      </c>
      <c r="E350" s="41">
        <f>'VITESSEPL sens 1 '!E350+'VITESSEVL sens 1 '!E350</f>
        <v>0</v>
      </c>
      <c r="F350" s="41">
        <f>'VITESSEPL sens 1 '!F350+'VITESSEVL sens 1 '!F350</f>
        <v>0</v>
      </c>
      <c r="G350" s="41">
        <f>'VITESSEPL sens 1 '!G350+'VITESSEVL sens 1 '!G350</f>
        <v>0</v>
      </c>
      <c r="H350" s="41">
        <f>'VITESSEPL sens 1 '!H350+'VITESSEVL sens 1 '!H350</f>
        <v>0</v>
      </c>
      <c r="I350" s="41">
        <f>'VITESSEPL sens 1 '!I350+'VITESSEVL sens 1 '!I350</f>
        <v>0</v>
      </c>
      <c r="J350" s="41">
        <f>'VITESSEPL sens 1 '!J350+'VITESSEVL sens 1 '!J350</f>
        <v>0</v>
      </c>
      <c r="K350" s="41">
        <f>'VITESSEPL sens 1 '!K350+'VITESSEVL sens 1 '!K350</f>
        <v>0</v>
      </c>
      <c r="L350" s="41">
        <f>'VITESSEPL sens 1 '!L350+'VITESSEVL sens 1 '!L350</f>
        <v>0</v>
      </c>
      <c r="M350" s="41">
        <f>'VITESSEPL sens 1 '!M350+'VITESSEVL sens 1 '!M350</f>
        <v>0</v>
      </c>
      <c r="N350" s="41">
        <f>'VITESSEPL sens 1 '!N350+'VITESSEVL sens 1 '!N350</f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>'VITESSEPL sens 1 '!C351+'VITESSEVL sens 1 '!C351</f>
        <v>0</v>
      </c>
      <c r="D351" s="41">
        <f>'VITESSEPL sens 1 '!D351+'VITESSEVL sens 1 '!D351</f>
        <v>0</v>
      </c>
      <c r="E351" s="41">
        <f>'VITESSEPL sens 1 '!E351+'VITESSEVL sens 1 '!E351</f>
        <v>0</v>
      </c>
      <c r="F351" s="41">
        <f>'VITESSEPL sens 1 '!F351+'VITESSEVL sens 1 '!F351</f>
        <v>0</v>
      </c>
      <c r="G351" s="41">
        <f>'VITESSEPL sens 1 '!G351+'VITESSEVL sens 1 '!G351</f>
        <v>0</v>
      </c>
      <c r="H351" s="41">
        <f>'VITESSEPL sens 1 '!H351+'VITESSEVL sens 1 '!H351</f>
        <v>0</v>
      </c>
      <c r="I351" s="41">
        <f>'VITESSEPL sens 1 '!I351+'VITESSEVL sens 1 '!I351</f>
        <v>0</v>
      </c>
      <c r="J351" s="41">
        <f>'VITESSEPL sens 1 '!J351+'VITESSEVL sens 1 '!J351</f>
        <v>0</v>
      </c>
      <c r="K351" s="41">
        <f>'VITESSEPL sens 1 '!K351+'VITESSEVL sens 1 '!K351</f>
        <v>0</v>
      </c>
      <c r="L351" s="41">
        <f>'VITESSEPL sens 1 '!L351+'VITESSEVL sens 1 '!L351</f>
        <v>0</v>
      </c>
      <c r="M351" s="41">
        <f>'VITESSEPL sens 1 '!M351+'VITESSEVL sens 1 '!M351</f>
        <v>0</v>
      </c>
      <c r="N351" s="41">
        <f>'VITESSEPL sens 1 '!N351+'VITESSEVL sens 1 '!N351</f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>'VITESSEPL sens 1 '!C352+'VITESSEVL sens 1 '!C352</f>
        <v>0</v>
      </c>
      <c r="D352" s="41">
        <f>'VITESSEPL sens 1 '!D352+'VITESSEVL sens 1 '!D352</f>
        <v>0</v>
      </c>
      <c r="E352" s="41">
        <f>'VITESSEPL sens 1 '!E352+'VITESSEVL sens 1 '!E352</f>
        <v>0</v>
      </c>
      <c r="F352" s="41">
        <f>'VITESSEPL sens 1 '!F352+'VITESSEVL sens 1 '!F352</f>
        <v>0</v>
      </c>
      <c r="G352" s="41">
        <f>'VITESSEPL sens 1 '!G352+'VITESSEVL sens 1 '!G352</f>
        <v>0</v>
      </c>
      <c r="H352" s="41">
        <f>'VITESSEPL sens 1 '!H352+'VITESSEVL sens 1 '!H352</f>
        <v>0</v>
      </c>
      <c r="I352" s="41">
        <f>'VITESSEPL sens 1 '!I352+'VITESSEVL sens 1 '!I352</f>
        <v>0</v>
      </c>
      <c r="J352" s="41">
        <f>'VITESSEPL sens 1 '!J352+'VITESSEVL sens 1 '!J352</f>
        <v>0</v>
      </c>
      <c r="K352" s="41">
        <f>'VITESSEPL sens 1 '!K352+'VITESSEVL sens 1 '!K352</f>
        <v>0</v>
      </c>
      <c r="L352" s="41">
        <f>'VITESSEPL sens 1 '!L352+'VITESSEVL sens 1 '!L352</f>
        <v>0</v>
      </c>
      <c r="M352" s="41">
        <f>'VITESSEPL sens 1 '!M352+'VITESSEVL sens 1 '!M352</f>
        <v>0</v>
      </c>
      <c r="N352" s="41">
        <f>'VITESSEPL sens 1 '!N352+'VITESSEVL sens 1 '!N352</f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>'VITESSEPL sens 1 '!C353+'VITESSEVL sens 1 '!C353</f>
        <v>0</v>
      </c>
      <c r="D353" s="41">
        <f>'VITESSEPL sens 1 '!D353+'VITESSEVL sens 1 '!D353</f>
        <v>0</v>
      </c>
      <c r="E353" s="41">
        <f>'VITESSEPL sens 1 '!E353+'VITESSEVL sens 1 '!E353</f>
        <v>1</v>
      </c>
      <c r="F353" s="41">
        <f>'VITESSEPL sens 1 '!F353+'VITESSEVL sens 1 '!F353</f>
        <v>7</v>
      </c>
      <c r="G353" s="41">
        <f>'VITESSEPL sens 1 '!G353+'VITESSEVL sens 1 '!G353</f>
        <v>4</v>
      </c>
      <c r="H353" s="41">
        <f>'VITESSEPL sens 1 '!H353+'VITESSEVL sens 1 '!H353</f>
        <v>1</v>
      </c>
      <c r="I353" s="41">
        <f>'VITESSEPL sens 1 '!I353+'VITESSEVL sens 1 '!I353</f>
        <v>0</v>
      </c>
      <c r="J353" s="41">
        <f>'VITESSEPL sens 1 '!J353+'VITESSEVL sens 1 '!J353</f>
        <v>0</v>
      </c>
      <c r="K353" s="41">
        <f>'VITESSEPL sens 1 '!K353+'VITESSEVL sens 1 '!K353</f>
        <v>0</v>
      </c>
      <c r="L353" s="41">
        <f>'VITESSEPL sens 1 '!L353+'VITESSEVL sens 1 '!L353</f>
        <v>0</v>
      </c>
      <c r="M353" s="41">
        <f>'VITESSEPL sens 1 '!M353+'VITESSEVL sens 1 '!M353</f>
        <v>0</v>
      </c>
      <c r="N353" s="41">
        <f>'VITESSEPL sens 1 '!N353+'VITESSEVL sens 1 '!N353</f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>'VITESSEPL sens 1 '!C354+'VITESSEVL sens 1 '!C354</f>
        <v>0</v>
      </c>
      <c r="D354" s="41">
        <f>'VITESSEPL sens 1 '!D354+'VITESSEVL sens 1 '!D354</f>
        <v>2</v>
      </c>
      <c r="E354" s="41">
        <f>'VITESSEPL sens 1 '!E354+'VITESSEVL sens 1 '!E354</f>
        <v>4</v>
      </c>
      <c r="F354" s="41">
        <f>'VITESSEPL sens 1 '!F354+'VITESSEVL sens 1 '!F354</f>
        <v>10</v>
      </c>
      <c r="G354" s="41">
        <f>'VITESSEPL sens 1 '!G354+'VITESSEVL sens 1 '!G354</f>
        <v>5</v>
      </c>
      <c r="H354" s="41">
        <f>'VITESSEPL sens 1 '!H354+'VITESSEVL sens 1 '!H354</f>
        <v>1</v>
      </c>
      <c r="I354" s="41">
        <f>'VITESSEPL sens 1 '!I354+'VITESSEVL sens 1 '!I354</f>
        <v>0</v>
      </c>
      <c r="J354" s="41">
        <f>'VITESSEPL sens 1 '!J354+'VITESSEVL sens 1 '!J354</f>
        <v>0</v>
      </c>
      <c r="K354" s="41">
        <f>'VITESSEPL sens 1 '!K354+'VITESSEVL sens 1 '!K354</f>
        <v>0</v>
      </c>
      <c r="L354" s="41">
        <f>'VITESSEPL sens 1 '!L354+'VITESSEVL sens 1 '!L354</f>
        <v>0</v>
      </c>
      <c r="M354" s="41">
        <f>'VITESSEPL sens 1 '!M354+'VITESSEVL sens 1 '!M354</f>
        <v>0</v>
      </c>
      <c r="N354" s="41">
        <f>'VITESSEPL sens 1 '!N354+'VITESSEVL sens 1 '!N354</f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>'VITESSEPL sens 1 '!C355+'VITESSEVL sens 1 '!C355</f>
        <v>0</v>
      </c>
      <c r="D355" s="41">
        <f>'VITESSEPL sens 1 '!D355+'VITESSEVL sens 1 '!D355</f>
        <v>0</v>
      </c>
      <c r="E355" s="41">
        <f>'VITESSEPL sens 1 '!E355+'VITESSEVL sens 1 '!E355</f>
        <v>5</v>
      </c>
      <c r="F355" s="41">
        <f>'VITESSEPL sens 1 '!F355+'VITESSEVL sens 1 '!F355</f>
        <v>14</v>
      </c>
      <c r="G355" s="41">
        <f>'VITESSEPL sens 1 '!G355+'VITESSEVL sens 1 '!G355</f>
        <v>6</v>
      </c>
      <c r="H355" s="41">
        <f>'VITESSEPL sens 1 '!H355+'VITESSEVL sens 1 '!H355</f>
        <v>1</v>
      </c>
      <c r="I355" s="41">
        <f>'VITESSEPL sens 1 '!I355+'VITESSEVL sens 1 '!I355</f>
        <v>0</v>
      </c>
      <c r="J355" s="41">
        <f>'VITESSEPL sens 1 '!J355+'VITESSEVL sens 1 '!J355</f>
        <v>0</v>
      </c>
      <c r="K355" s="41">
        <f>'VITESSEPL sens 1 '!K355+'VITESSEVL sens 1 '!K355</f>
        <v>0</v>
      </c>
      <c r="L355" s="41">
        <f>'VITESSEPL sens 1 '!L355+'VITESSEVL sens 1 '!L355</f>
        <v>0</v>
      </c>
      <c r="M355" s="41">
        <f>'VITESSEPL sens 1 '!M355+'VITESSEVL sens 1 '!M355</f>
        <v>0</v>
      </c>
      <c r="N355" s="41">
        <f>'VITESSEPL sens 1 '!N355+'VITESSEVL sens 1 '!N355</f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>'VITESSEPL sens 1 '!C356+'VITESSEVL sens 1 '!C356</f>
        <v>0</v>
      </c>
      <c r="D356" s="41">
        <f>'VITESSEPL sens 1 '!D356+'VITESSEVL sens 1 '!D356</f>
        <v>1</v>
      </c>
      <c r="E356" s="41">
        <f>'VITESSEPL sens 1 '!E356+'VITESSEVL sens 1 '!E356</f>
        <v>5</v>
      </c>
      <c r="F356" s="41">
        <f>'VITESSEPL sens 1 '!F356+'VITESSEVL sens 1 '!F356</f>
        <v>33</v>
      </c>
      <c r="G356" s="41">
        <f>'VITESSEPL sens 1 '!G356+'VITESSEVL sens 1 '!G356</f>
        <v>12</v>
      </c>
      <c r="H356" s="41">
        <f>'VITESSEPL sens 1 '!H356+'VITESSEVL sens 1 '!H356</f>
        <v>0</v>
      </c>
      <c r="I356" s="41">
        <f>'VITESSEPL sens 1 '!I356+'VITESSEVL sens 1 '!I356</f>
        <v>0</v>
      </c>
      <c r="J356" s="41">
        <f>'VITESSEPL sens 1 '!J356+'VITESSEVL sens 1 '!J356</f>
        <v>1</v>
      </c>
      <c r="K356" s="41">
        <f>'VITESSEPL sens 1 '!K356+'VITESSEVL sens 1 '!K356</f>
        <v>1</v>
      </c>
      <c r="L356" s="41">
        <f>'VITESSEPL sens 1 '!L356+'VITESSEVL sens 1 '!L356</f>
        <v>0</v>
      </c>
      <c r="M356" s="41">
        <f>'VITESSEPL sens 1 '!M356+'VITESSEVL sens 1 '!M356</f>
        <v>0</v>
      </c>
      <c r="N356" s="41">
        <f>'VITESSEPL sens 1 '!N356+'VITESSEVL sens 1 '!N356</f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>'VITESSEPL sens 1 '!C357+'VITESSEVL sens 1 '!C357</f>
        <v>0</v>
      </c>
      <c r="D357" s="41">
        <f>'VITESSEPL sens 1 '!D357+'VITESSEVL sens 1 '!D357</f>
        <v>1</v>
      </c>
      <c r="E357" s="41">
        <f>'VITESSEPL sens 1 '!E357+'VITESSEVL sens 1 '!E357</f>
        <v>14</v>
      </c>
      <c r="F357" s="41">
        <f>'VITESSEPL sens 1 '!F357+'VITESSEVL sens 1 '!F357</f>
        <v>28</v>
      </c>
      <c r="G357" s="41">
        <f>'VITESSEPL sens 1 '!G357+'VITESSEVL sens 1 '!G357</f>
        <v>8</v>
      </c>
      <c r="H357" s="41">
        <f>'VITESSEPL sens 1 '!H357+'VITESSEVL sens 1 '!H357</f>
        <v>1</v>
      </c>
      <c r="I357" s="41">
        <f>'VITESSEPL sens 1 '!I357+'VITESSEVL sens 1 '!I357</f>
        <v>0</v>
      </c>
      <c r="J357" s="41">
        <f>'VITESSEPL sens 1 '!J357+'VITESSEVL sens 1 '!J357</f>
        <v>0</v>
      </c>
      <c r="K357" s="41">
        <f>'VITESSEPL sens 1 '!K357+'VITESSEVL sens 1 '!K357</f>
        <v>0</v>
      </c>
      <c r="L357" s="41">
        <f>'VITESSEPL sens 1 '!L357+'VITESSEVL sens 1 '!L357</f>
        <v>0</v>
      </c>
      <c r="M357" s="41">
        <f>'VITESSEPL sens 1 '!M357+'VITESSEVL sens 1 '!M357</f>
        <v>0</v>
      </c>
      <c r="N357" s="41">
        <f>'VITESSEPL sens 1 '!N357+'VITESSEVL sens 1 '!N357</f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>'VITESSEPL sens 1 '!C358+'VITESSEVL sens 1 '!C358</f>
        <v>0</v>
      </c>
      <c r="D358" s="41">
        <f>'VITESSEPL sens 1 '!D358+'VITESSEVL sens 1 '!D358</f>
        <v>2</v>
      </c>
      <c r="E358" s="41">
        <f>'VITESSEPL sens 1 '!E358+'VITESSEVL sens 1 '!E358</f>
        <v>14</v>
      </c>
      <c r="F358" s="41">
        <f>'VITESSEPL sens 1 '!F358+'VITESSEVL sens 1 '!F358</f>
        <v>18</v>
      </c>
      <c r="G358" s="41">
        <f>'VITESSEPL sens 1 '!G358+'VITESSEVL sens 1 '!G358</f>
        <v>7</v>
      </c>
      <c r="H358" s="41">
        <f>'VITESSEPL sens 1 '!H358+'VITESSEVL sens 1 '!H358</f>
        <v>0</v>
      </c>
      <c r="I358" s="41">
        <f>'VITESSEPL sens 1 '!I358+'VITESSEVL sens 1 '!I358</f>
        <v>0</v>
      </c>
      <c r="J358" s="41">
        <f>'VITESSEPL sens 1 '!J358+'VITESSEVL sens 1 '!J358</f>
        <v>0</v>
      </c>
      <c r="K358" s="41">
        <f>'VITESSEPL sens 1 '!K358+'VITESSEVL sens 1 '!K358</f>
        <v>0</v>
      </c>
      <c r="L358" s="41">
        <f>'VITESSEPL sens 1 '!L358+'VITESSEVL sens 1 '!L358</f>
        <v>0</v>
      </c>
      <c r="M358" s="41">
        <f>'VITESSEPL sens 1 '!M358+'VITESSEVL sens 1 '!M358</f>
        <v>0</v>
      </c>
      <c r="N358" s="41">
        <f>'VITESSEPL sens 1 '!N358+'VITESSEVL sens 1 '!N358</f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>'VITESSEPL sens 1 '!C359+'VITESSEVL sens 1 '!C359</f>
        <v>0</v>
      </c>
      <c r="D359" s="41">
        <f>'VITESSEPL sens 1 '!D359+'VITESSEVL sens 1 '!D359</f>
        <v>1</v>
      </c>
      <c r="E359" s="41">
        <f>'VITESSEPL sens 1 '!E359+'VITESSEVL sens 1 '!E359</f>
        <v>11</v>
      </c>
      <c r="F359" s="41">
        <f>'VITESSEPL sens 1 '!F359+'VITESSEVL sens 1 '!F359</f>
        <v>19</v>
      </c>
      <c r="G359" s="41">
        <f>'VITESSEPL sens 1 '!G359+'VITESSEVL sens 1 '!G359</f>
        <v>10</v>
      </c>
      <c r="H359" s="41">
        <f>'VITESSEPL sens 1 '!H359+'VITESSEVL sens 1 '!H359</f>
        <v>0</v>
      </c>
      <c r="I359" s="41">
        <f>'VITESSEPL sens 1 '!I359+'VITESSEVL sens 1 '!I359</f>
        <v>0</v>
      </c>
      <c r="J359" s="41">
        <f>'VITESSEPL sens 1 '!J359+'VITESSEVL sens 1 '!J359</f>
        <v>0</v>
      </c>
      <c r="K359" s="41">
        <f>'VITESSEPL sens 1 '!K359+'VITESSEVL sens 1 '!K359</f>
        <v>0</v>
      </c>
      <c r="L359" s="41">
        <f>'VITESSEPL sens 1 '!L359+'VITESSEVL sens 1 '!L359</f>
        <v>0</v>
      </c>
      <c r="M359" s="41">
        <f>'VITESSEPL sens 1 '!M359+'VITESSEVL sens 1 '!M359</f>
        <v>0</v>
      </c>
      <c r="N359" s="41">
        <f>'VITESSEPL sens 1 '!N359+'VITESSEVL sens 1 '!N359</f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>'VITESSEPL sens 1 '!C360+'VITESSEVL sens 1 '!C360</f>
        <v>3</v>
      </c>
      <c r="D360" s="41">
        <f>'VITESSEPL sens 1 '!D360+'VITESSEVL sens 1 '!D360</f>
        <v>0</v>
      </c>
      <c r="E360" s="41">
        <f>'VITESSEPL sens 1 '!E360+'VITESSEVL sens 1 '!E360</f>
        <v>13</v>
      </c>
      <c r="F360" s="41">
        <f>'VITESSEPL sens 1 '!F360+'VITESSEVL sens 1 '!F360</f>
        <v>34</v>
      </c>
      <c r="G360" s="41">
        <f>'VITESSEPL sens 1 '!G360+'VITESSEVL sens 1 '!G360</f>
        <v>13</v>
      </c>
      <c r="H360" s="41">
        <f>'VITESSEPL sens 1 '!H360+'VITESSEVL sens 1 '!H360</f>
        <v>1</v>
      </c>
      <c r="I360" s="41">
        <f>'VITESSEPL sens 1 '!I360+'VITESSEVL sens 1 '!I360</f>
        <v>1</v>
      </c>
      <c r="J360" s="41">
        <f>'VITESSEPL sens 1 '!J360+'VITESSEVL sens 1 '!J360</f>
        <v>0</v>
      </c>
      <c r="K360" s="41">
        <f>'VITESSEPL sens 1 '!K360+'VITESSEVL sens 1 '!K360</f>
        <v>0</v>
      </c>
      <c r="L360" s="41">
        <f>'VITESSEPL sens 1 '!L360+'VITESSEVL sens 1 '!L360</f>
        <v>0</v>
      </c>
      <c r="M360" s="41">
        <f>'VITESSEPL sens 1 '!M360+'VITESSEVL sens 1 '!M360</f>
        <v>0</v>
      </c>
      <c r="N360" s="41">
        <f>'VITESSEPL sens 1 '!N360+'VITESSEVL sens 1 '!N360</f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>'VITESSEPL sens 1 '!C361+'VITESSEVL sens 1 '!C361</f>
        <v>0</v>
      </c>
      <c r="D361" s="41">
        <f>'VITESSEPL sens 1 '!D361+'VITESSEVL sens 1 '!D361</f>
        <v>1</v>
      </c>
      <c r="E361" s="41">
        <f>'VITESSEPL sens 1 '!E361+'VITESSEVL sens 1 '!E361</f>
        <v>9</v>
      </c>
      <c r="F361" s="41">
        <f>'VITESSEPL sens 1 '!F361+'VITESSEVL sens 1 '!F361</f>
        <v>20</v>
      </c>
      <c r="G361" s="41">
        <f>'VITESSEPL sens 1 '!G361+'VITESSEVL sens 1 '!G361</f>
        <v>16</v>
      </c>
      <c r="H361" s="41">
        <f>'VITESSEPL sens 1 '!H361+'VITESSEVL sens 1 '!H361</f>
        <v>4</v>
      </c>
      <c r="I361" s="41">
        <f>'VITESSEPL sens 1 '!I361+'VITESSEVL sens 1 '!I361</f>
        <v>1</v>
      </c>
      <c r="J361" s="41">
        <f>'VITESSEPL sens 1 '!J361+'VITESSEVL sens 1 '!J361</f>
        <v>0</v>
      </c>
      <c r="K361" s="41">
        <f>'VITESSEPL sens 1 '!K361+'VITESSEVL sens 1 '!K361</f>
        <v>0</v>
      </c>
      <c r="L361" s="41">
        <f>'VITESSEPL sens 1 '!L361+'VITESSEVL sens 1 '!L361</f>
        <v>0</v>
      </c>
      <c r="M361" s="41">
        <f>'VITESSEPL sens 1 '!M361+'VITESSEVL sens 1 '!M361</f>
        <v>0</v>
      </c>
      <c r="N361" s="41">
        <f>'VITESSEPL sens 1 '!N361+'VITESSEVL sens 1 '!N361</f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>'VITESSEPL sens 1 '!C362+'VITESSEVL sens 1 '!C362</f>
        <v>0</v>
      </c>
      <c r="D362" s="41">
        <f>'VITESSEPL sens 1 '!D362+'VITESSEVL sens 1 '!D362</f>
        <v>5</v>
      </c>
      <c r="E362" s="41">
        <f>'VITESSEPL sens 1 '!E362+'VITESSEVL sens 1 '!E362</f>
        <v>18</v>
      </c>
      <c r="F362" s="41">
        <f>'VITESSEPL sens 1 '!F362+'VITESSEVL sens 1 '!F362</f>
        <v>22</v>
      </c>
      <c r="G362" s="41">
        <f>'VITESSEPL sens 1 '!G362+'VITESSEVL sens 1 '!G362</f>
        <v>15</v>
      </c>
      <c r="H362" s="41">
        <f>'VITESSEPL sens 1 '!H362+'VITESSEVL sens 1 '!H362</f>
        <v>4</v>
      </c>
      <c r="I362" s="41">
        <f>'VITESSEPL sens 1 '!I362+'VITESSEVL sens 1 '!I362</f>
        <v>0</v>
      </c>
      <c r="J362" s="41">
        <f>'VITESSEPL sens 1 '!J362+'VITESSEVL sens 1 '!J362</f>
        <v>0</v>
      </c>
      <c r="K362" s="41">
        <f>'VITESSEPL sens 1 '!K362+'VITESSEVL sens 1 '!K362</f>
        <v>0</v>
      </c>
      <c r="L362" s="41">
        <f>'VITESSEPL sens 1 '!L362+'VITESSEVL sens 1 '!L362</f>
        <v>0</v>
      </c>
      <c r="M362" s="41">
        <f>'VITESSEPL sens 1 '!M362+'VITESSEVL sens 1 '!M362</f>
        <v>0</v>
      </c>
      <c r="N362" s="41">
        <f>'VITESSEPL sens 1 '!N362+'VITESSEVL sens 1 '!N362</f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>'VITESSEPL sens 1 '!C363+'VITESSEVL sens 1 '!C363</f>
        <v>0</v>
      </c>
      <c r="D363" s="41">
        <f>'VITESSEPL sens 1 '!D363+'VITESSEVL sens 1 '!D363</f>
        <v>1</v>
      </c>
      <c r="E363" s="41">
        <f>'VITESSEPL sens 1 '!E363+'VITESSEVL sens 1 '!E363</f>
        <v>11</v>
      </c>
      <c r="F363" s="41">
        <f>'VITESSEPL sens 1 '!F363+'VITESSEVL sens 1 '!F363</f>
        <v>28</v>
      </c>
      <c r="G363" s="41">
        <f>'VITESSEPL sens 1 '!G363+'VITESSEVL sens 1 '!G363</f>
        <v>9</v>
      </c>
      <c r="H363" s="41">
        <f>'VITESSEPL sens 1 '!H363+'VITESSEVL sens 1 '!H363</f>
        <v>2</v>
      </c>
      <c r="I363" s="41">
        <f>'VITESSEPL sens 1 '!I363+'VITESSEVL sens 1 '!I363</f>
        <v>0</v>
      </c>
      <c r="J363" s="41">
        <f>'VITESSEPL sens 1 '!J363+'VITESSEVL sens 1 '!J363</f>
        <v>0</v>
      </c>
      <c r="K363" s="41">
        <f>'VITESSEPL sens 1 '!K363+'VITESSEVL sens 1 '!K363</f>
        <v>0</v>
      </c>
      <c r="L363" s="41">
        <f>'VITESSEPL sens 1 '!L363+'VITESSEVL sens 1 '!L363</f>
        <v>0</v>
      </c>
      <c r="M363" s="41">
        <f>'VITESSEPL sens 1 '!M363+'VITESSEVL sens 1 '!M363</f>
        <v>0</v>
      </c>
      <c r="N363" s="41">
        <f>'VITESSEPL sens 1 '!N363+'VITESSEVL sens 1 '!N363</f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>'VITESSEPL sens 1 '!C364+'VITESSEVL sens 1 '!C364</f>
        <v>0</v>
      </c>
      <c r="D364" s="41">
        <f>'VITESSEPL sens 1 '!D364+'VITESSEVL sens 1 '!D364</f>
        <v>4</v>
      </c>
      <c r="E364" s="41">
        <f>'VITESSEPL sens 1 '!E364+'VITESSEVL sens 1 '!E364</f>
        <v>11</v>
      </c>
      <c r="F364" s="41">
        <f>'VITESSEPL sens 1 '!F364+'VITESSEVL sens 1 '!F364</f>
        <v>23</v>
      </c>
      <c r="G364" s="41">
        <f>'VITESSEPL sens 1 '!G364+'VITESSEVL sens 1 '!G364</f>
        <v>5</v>
      </c>
      <c r="H364" s="41">
        <f>'VITESSEPL sens 1 '!H364+'VITESSEVL sens 1 '!H364</f>
        <v>0</v>
      </c>
      <c r="I364" s="41">
        <f>'VITESSEPL sens 1 '!I364+'VITESSEVL sens 1 '!I364</f>
        <v>0</v>
      </c>
      <c r="J364" s="41">
        <f>'VITESSEPL sens 1 '!J364+'VITESSEVL sens 1 '!J364</f>
        <v>0</v>
      </c>
      <c r="K364" s="41">
        <f>'VITESSEPL sens 1 '!K364+'VITESSEVL sens 1 '!K364</f>
        <v>0</v>
      </c>
      <c r="L364" s="41">
        <f>'VITESSEPL sens 1 '!L364+'VITESSEVL sens 1 '!L364</f>
        <v>0</v>
      </c>
      <c r="M364" s="41">
        <f>'VITESSEPL sens 1 '!M364+'VITESSEVL sens 1 '!M364</f>
        <v>0</v>
      </c>
      <c r="N364" s="41">
        <f>'VITESSEPL sens 1 '!N364+'VITESSEVL sens 1 '!N364</f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>'VITESSEPL sens 1 '!C365+'VITESSEVL sens 1 '!C365</f>
        <v>1</v>
      </c>
      <c r="D365" s="41">
        <f>'VITESSEPL sens 1 '!D365+'VITESSEVL sens 1 '!D365</f>
        <v>2</v>
      </c>
      <c r="E365" s="41">
        <f>'VITESSEPL sens 1 '!E365+'VITESSEVL sens 1 '!E365</f>
        <v>23</v>
      </c>
      <c r="F365" s="41">
        <f>'VITESSEPL sens 1 '!F365+'VITESSEVL sens 1 '!F365</f>
        <v>40</v>
      </c>
      <c r="G365" s="41">
        <f>'VITESSEPL sens 1 '!G365+'VITESSEVL sens 1 '!G365</f>
        <v>16</v>
      </c>
      <c r="H365" s="41">
        <f>'VITESSEPL sens 1 '!H365+'VITESSEVL sens 1 '!H365</f>
        <v>1</v>
      </c>
      <c r="I365" s="41">
        <f>'VITESSEPL sens 1 '!I365+'VITESSEVL sens 1 '!I365</f>
        <v>0</v>
      </c>
      <c r="J365" s="41">
        <f>'VITESSEPL sens 1 '!J365+'VITESSEVL sens 1 '!J365</f>
        <v>0</v>
      </c>
      <c r="K365" s="41">
        <f>'VITESSEPL sens 1 '!K365+'VITESSEVL sens 1 '!K365</f>
        <v>0</v>
      </c>
      <c r="L365" s="41">
        <f>'VITESSEPL sens 1 '!L365+'VITESSEVL sens 1 '!L365</f>
        <v>0</v>
      </c>
      <c r="M365" s="41">
        <f>'VITESSEPL sens 1 '!M365+'VITESSEVL sens 1 '!M365</f>
        <v>0</v>
      </c>
      <c r="N365" s="41">
        <f>'VITESSEPL sens 1 '!N365+'VITESSEVL sens 1 '!N365</f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>'VITESSEPL sens 1 '!C366+'VITESSEVL sens 1 '!C366</f>
        <v>0</v>
      </c>
      <c r="D366" s="41">
        <f>'VITESSEPL sens 1 '!D366+'VITESSEVL sens 1 '!D366</f>
        <v>1</v>
      </c>
      <c r="E366" s="41">
        <f>'VITESSEPL sens 1 '!E366+'VITESSEVL sens 1 '!E366</f>
        <v>14</v>
      </c>
      <c r="F366" s="41">
        <f>'VITESSEPL sens 1 '!F366+'VITESSEVL sens 1 '!F366</f>
        <v>37</v>
      </c>
      <c r="G366" s="41">
        <f>'VITESSEPL sens 1 '!G366+'VITESSEVL sens 1 '!G366</f>
        <v>31</v>
      </c>
      <c r="H366" s="41">
        <f>'VITESSEPL sens 1 '!H366+'VITESSEVL sens 1 '!H366</f>
        <v>4</v>
      </c>
      <c r="I366" s="41">
        <f>'VITESSEPL sens 1 '!I366+'VITESSEVL sens 1 '!I366</f>
        <v>0</v>
      </c>
      <c r="J366" s="41">
        <f>'VITESSEPL sens 1 '!J366+'VITESSEVL sens 1 '!J366</f>
        <v>0</v>
      </c>
      <c r="K366" s="41">
        <f>'VITESSEPL sens 1 '!K366+'VITESSEVL sens 1 '!K366</f>
        <v>0</v>
      </c>
      <c r="L366" s="41">
        <f>'VITESSEPL sens 1 '!L366+'VITESSEVL sens 1 '!L366</f>
        <v>0</v>
      </c>
      <c r="M366" s="41">
        <f>'VITESSEPL sens 1 '!M366+'VITESSEVL sens 1 '!M366</f>
        <v>0</v>
      </c>
      <c r="N366" s="41">
        <f>'VITESSEPL sens 1 '!N366+'VITESSEVL sens 1 '!N366</f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>'VITESSEPL sens 1 '!C367+'VITESSEVL sens 1 '!C367</f>
        <v>2</v>
      </c>
      <c r="D367" s="41">
        <f>'VITESSEPL sens 1 '!D367+'VITESSEVL sens 1 '!D367</f>
        <v>0</v>
      </c>
      <c r="E367" s="41">
        <f>'VITESSEPL sens 1 '!E367+'VITESSEVL sens 1 '!E367</f>
        <v>13</v>
      </c>
      <c r="F367" s="41">
        <f>'VITESSEPL sens 1 '!F367+'VITESSEVL sens 1 '!F367</f>
        <v>28</v>
      </c>
      <c r="G367" s="41">
        <f>'VITESSEPL sens 1 '!G367+'VITESSEVL sens 1 '!G367</f>
        <v>21</v>
      </c>
      <c r="H367" s="41">
        <f>'VITESSEPL sens 1 '!H367+'VITESSEVL sens 1 '!H367</f>
        <v>5</v>
      </c>
      <c r="I367" s="41">
        <f>'VITESSEPL sens 1 '!I367+'VITESSEVL sens 1 '!I367</f>
        <v>0</v>
      </c>
      <c r="J367" s="41">
        <f>'VITESSEPL sens 1 '!J367+'VITESSEVL sens 1 '!J367</f>
        <v>0</v>
      </c>
      <c r="K367" s="41">
        <f>'VITESSEPL sens 1 '!K367+'VITESSEVL sens 1 '!K367</f>
        <v>0</v>
      </c>
      <c r="L367" s="41">
        <f>'VITESSEPL sens 1 '!L367+'VITESSEVL sens 1 '!L367</f>
        <v>0</v>
      </c>
      <c r="M367" s="41">
        <f>'VITESSEPL sens 1 '!M367+'VITESSEVL sens 1 '!M367</f>
        <v>0</v>
      </c>
      <c r="N367" s="41">
        <f>'VITESSEPL sens 1 '!N367+'VITESSEVL sens 1 '!N367</f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>'VITESSEPL sens 1 '!C368+'VITESSEVL sens 1 '!C368</f>
        <v>0</v>
      </c>
      <c r="D368" s="41">
        <f>'VITESSEPL sens 1 '!D368+'VITESSEVL sens 1 '!D368</f>
        <v>6</v>
      </c>
      <c r="E368" s="41">
        <f>'VITESSEPL sens 1 '!E368+'VITESSEVL sens 1 '!E368</f>
        <v>8</v>
      </c>
      <c r="F368" s="41">
        <f>'VITESSEPL sens 1 '!F368+'VITESSEVL sens 1 '!F368</f>
        <v>23</v>
      </c>
      <c r="G368" s="41">
        <f>'VITESSEPL sens 1 '!G368+'VITESSEVL sens 1 '!G368</f>
        <v>11</v>
      </c>
      <c r="H368" s="41">
        <f>'VITESSEPL sens 1 '!H368+'VITESSEVL sens 1 '!H368</f>
        <v>2</v>
      </c>
      <c r="I368" s="41">
        <f>'VITESSEPL sens 1 '!I368+'VITESSEVL sens 1 '!I368</f>
        <v>0</v>
      </c>
      <c r="J368" s="41">
        <f>'VITESSEPL sens 1 '!J368+'VITESSEVL sens 1 '!J368</f>
        <v>0</v>
      </c>
      <c r="K368" s="41">
        <f>'VITESSEPL sens 1 '!K368+'VITESSEVL sens 1 '!K368</f>
        <v>0</v>
      </c>
      <c r="L368" s="41">
        <f>'VITESSEPL sens 1 '!L368+'VITESSEVL sens 1 '!L368</f>
        <v>0</v>
      </c>
      <c r="M368" s="41">
        <f>'VITESSEPL sens 1 '!M368+'VITESSEVL sens 1 '!M368</f>
        <v>0</v>
      </c>
      <c r="N368" s="41">
        <f>'VITESSEPL sens 1 '!N368+'VITESSEVL sens 1 '!N368</f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>'VITESSEPL sens 1 '!C369+'VITESSEVL sens 1 '!C369</f>
        <v>0</v>
      </c>
      <c r="D369" s="41">
        <f>'VITESSEPL sens 1 '!D369+'VITESSEVL sens 1 '!D369</f>
        <v>0</v>
      </c>
      <c r="E369" s="41">
        <f>'VITESSEPL sens 1 '!E369+'VITESSEVL sens 1 '!E369</f>
        <v>7</v>
      </c>
      <c r="F369" s="41">
        <f>'VITESSEPL sens 1 '!F369+'VITESSEVL sens 1 '!F369</f>
        <v>7</v>
      </c>
      <c r="G369" s="41">
        <f>'VITESSEPL sens 1 '!G369+'VITESSEVL sens 1 '!G369</f>
        <v>4</v>
      </c>
      <c r="H369" s="41">
        <f>'VITESSEPL sens 1 '!H369+'VITESSEVL sens 1 '!H369</f>
        <v>1</v>
      </c>
      <c r="I369" s="41">
        <f>'VITESSEPL sens 1 '!I369+'VITESSEVL sens 1 '!I369</f>
        <v>0</v>
      </c>
      <c r="J369" s="41">
        <f>'VITESSEPL sens 1 '!J369+'VITESSEVL sens 1 '!J369</f>
        <v>0</v>
      </c>
      <c r="K369" s="41">
        <f>'VITESSEPL sens 1 '!K369+'VITESSEVL sens 1 '!K369</f>
        <v>0</v>
      </c>
      <c r="L369" s="41">
        <f>'VITESSEPL sens 1 '!L369+'VITESSEVL sens 1 '!L369</f>
        <v>0</v>
      </c>
      <c r="M369" s="41">
        <f>'VITESSEPL sens 1 '!M369+'VITESSEVL sens 1 '!M369</f>
        <v>0</v>
      </c>
      <c r="N369" s="41">
        <f>'VITESSEPL sens 1 '!N369+'VITESSEVL sens 1 '!N369</f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>'VITESSEPL sens 1 '!C370+'VITESSEVL sens 1 '!C370</f>
        <v>0</v>
      </c>
      <c r="D370" s="41">
        <f>'VITESSEPL sens 1 '!D370+'VITESSEVL sens 1 '!D370</f>
        <v>0</v>
      </c>
      <c r="E370" s="41">
        <f>'VITESSEPL sens 1 '!E370+'VITESSEVL sens 1 '!E370</f>
        <v>7</v>
      </c>
      <c r="F370" s="41">
        <f>'VITESSEPL sens 1 '!F370+'VITESSEVL sens 1 '!F370</f>
        <v>15</v>
      </c>
      <c r="G370" s="41">
        <f>'VITESSEPL sens 1 '!G370+'VITESSEVL sens 1 '!G370</f>
        <v>4</v>
      </c>
      <c r="H370" s="41">
        <f>'VITESSEPL sens 1 '!H370+'VITESSEVL sens 1 '!H370</f>
        <v>0</v>
      </c>
      <c r="I370" s="41">
        <f>'VITESSEPL sens 1 '!I370+'VITESSEVL sens 1 '!I370</f>
        <v>1</v>
      </c>
      <c r="J370" s="41">
        <f>'VITESSEPL sens 1 '!J370+'VITESSEVL sens 1 '!J370</f>
        <v>0</v>
      </c>
      <c r="K370" s="41">
        <f>'VITESSEPL sens 1 '!K370+'VITESSEVL sens 1 '!K370</f>
        <v>0</v>
      </c>
      <c r="L370" s="41">
        <f>'VITESSEPL sens 1 '!L370+'VITESSEVL sens 1 '!L370</f>
        <v>0</v>
      </c>
      <c r="M370" s="41">
        <f>'VITESSEPL sens 1 '!M370+'VITESSEVL sens 1 '!M370</f>
        <v>0</v>
      </c>
      <c r="N370" s="41">
        <f>'VITESSEPL sens 1 '!N370+'VITESSEVL sens 1 '!N370</f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>'VITESSEPL sens 1 '!C371+'VITESSEVL sens 1 '!C371</f>
        <v>0</v>
      </c>
      <c r="D371" s="41">
        <f>'VITESSEPL sens 1 '!D371+'VITESSEVL sens 1 '!D371</f>
        <v>2</v>
      </c>
      <c r="E371" s="41">
        <f>'VITESSEPL sens 1 '!E371+'VITESSEVL sens 1 '!E371</f>
        <v>2</v>
      </c>
      <c r="F371" s="41">
        <f>'VITESSEPL sens 1 '!F371+'VITESSEVL sens 1 '!F371</f>
        <v>8</v>
      </c>
      <c r="G371" s="41">
        <f>'VITESSEPL sens 1 '!G371+'VITESSEVL sens 1 '!G371</f>
        <v>2</v>
      </c>
      <c r="H371" s="41">
        <f>'VITESSEPL sens 1 '!H371+'VITESSEVL sens 1 '!H371</f>
        <v>0</v>
      </c>
      <c r="I371" s="41">
        <f>'VITESSEPL sens 1 '!I371+'VITESSEVL sens 1 '!I371</f>
        <v>0</v>
      </c>
      <c r="J371" s="41">
        <f>'VITESSEPL sens 1 '!J371+'VITESSEVL sens 1 '!J371</f>
        <v>0</v>
      </c>
      <c r="K371" s="41">
        <f>'VITESSEPL sens 1 '!K371+'VITESSEVL sens 1 '!K371</f>
        <v>0</v>
      </c>
      <c r="L371" s="41">
        <f>'VITESSEPL sens 1 '!L371+'VITESSEVL sens 1 '!L371</f>
        <v>0</v>
      </c>
      <c r="M371" s="41">
        <f>'VITESSEPL sens 1 '!M371+'VITESSEVL sens 1 '!M371</f>
        <v>0</v>
      </c>
      <c r="N371" s="41">
        <f>'VITESSEPL sens 1 '!N371+'VITESSEVL sens 1 '!N371</f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>'VITESSEPL sens 1 '!C372+'VITESSEVL sens 1 '!C372</f>
        <v>0</v>
      </c>
      <c r="D372" s="41">
        <f>'VITESSEPL sens 1 '!D372+'VITESSEVL sens 1 '!D372</f>
        <v>0</v>
      </c>
      <c r="E372" s="41">
        <f>'VITESSEPL sens 1 '!E372+'VITESSEVL sens 1 '!E372</f>
        <v>0</v>
      </c>
      <c r="F372" s="41">
        <f>'VITESSEPL sens 1 '!F372+'VITESSEVL sens 1 '!F372</f>
        <v>0</v>
      </c>
      <c r="G372" s="41">
        <f>'VITESSEPL sens 1 '!G372+'VITESSEVL sens 1 '!G372</f>
        <v>0</v>
      </c>
      <c r="H372" s="41">
        <f>'VITESSEPL sens 1 '!H372+'VITESSEVL sens 1 '!H372</f>
        <v>0</v>
      </c>
      <c r="I372" s="41">
        <f>'VITESSEPL sens 1 '!I372+'VITESSEVL sens 1 '!I372</f>
        <v>0</v>
      </c>
      <c r="J372" s="41">
        <f>'VITESSEPL sens 1 '!J372+'VITESSEVL sens 1 '!J372</f>
        <v>0</v>
      </c>
      <c r="K372" s="41">
        <f>'VITESSEPL sens 1 '!K372+'VITESSEVL sens 1 '!K372</f>
        <v>0</v>
      </c>
      <c r="L372" s="41">
        <f>'VITESSEPL sens 1 '!L372+'VITESSEVL sens 1 '!L372</f>
        <v>0</v>
      </c>
      <c r="M372" s="41">
        <f>'VITESSEPL sens 1 '!M372+'VITESSEVL sens 1 '!M372</f>
        <v>0</v>
      </c>
      <c r="N372" s="41">
        <f>'VITESSEPL sens 1 '!N372+'VITESSEVL sens 1 '!N372</f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7">SUM(C349:C372)</f>
        <v>6</v>
      </c>
      <c r="D373" s="53">
        <f t="shared" si="17"/>
        <v>29</v>
      </c>
      <c r="E373" s="53">
        <f t="shared" si="17"/>
        <v>190</v>
      </c>
      <c r="F373" s="53">
        <f t="shared" si="17"/>
        <v>415</v>
      </c>
      <c r="G373" s="53">
        <f t="shared" si="17"/>
        <v>199</v>
      </c>
      <c r="H373" s="53">
        <f t="shared" si="17"/>
        <v>28</v>
      </c>
      <c r="I373" s="53">
        <f t="shared" si="17"/>
        <v>3</v>
      </c>
      <c r="J373" s="53">
        <f t="shared" si="17"/>
        <v>1</v>
      </c>
      <c r="K373" s="53">
        <f t="shared" si="17"/>
        <v>1</v>
      </c>
      <c r="L373" s="53">
        <f t="shared" si="17"/>
        <v>0</v>
      </c>
      <c r="M373" s="53">
        <f t="shared" si="17"/>
        <v>0</v>
      </c>
      <c r="N373" s="53">
        <f t="shared" si="17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6.8807339449541288E-3</v>
      </c>
      <c r="D374" s="62">
        <f>D373/N376</f>
        <v>3.3256880733944956E-2</v>
      </c>
      <c r="E374" s="62">
        <f>E373/N376</f>
        <v>0.21788990825688073</v>
      </c>
      <c r="F374" s="62">
        <f>F373/N376</f>
        <v>0.47591743119266056</v>
      </c>
      <c r="G374" s="62">
        <f>G373/N376</f>
        <v>0.22821100917431192</v>
      </c>
      <c r="H374" s="62">
        <f>H373/N376</f>
        <v>3.2110091743119268E-2</v>
      </c>
      <c r="I374" s="62">
        <f>I373/N376</f>
        <v>3.4403669724770644E-3</v>
      </c>
      <c r="J374" s="62">
        <f>J373/N376</f>
        <v>1.1467889908256881E-3</v>
      </c>
      <c r="K374" s="62">
        <f>K373/N376</f>
        <v>1.1467889908256881E-3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8">C373/24</f>
        <v>0.25</v>
      </c>
      <c r="D375" s="63">
        <f t="shared" si="18"/>
        <v>1.2083333333333333</v>
      </c>
      <c r="E375" s="63">
        <f t="shared" si="18"/>
        <v>7.916666666666667</v>
      </c>
      <c r="F375" s="63">
        <f t="shared" si="18"/>
        <v>17.291666666666668</v>
      </c>
      <c r="G375" s="63">
        <f t="shared" si="18"/>
        <v>8.2916666666666661</v>
      </c>
      <c r="H375" s="63">
        <f t="shared" si="18"/>
        <v>1.1666666666666667</v>
      </c>
      <c r="I375" s="63">
        <f t="shared" si="18"/>
        <v>0.125</v>
      </c>
      <c r="J375" s="63">
        <f t="shared" si="18"/>
        <v>4.1666666666666664E-2</v>
      </c>
      <c r="K375" s="63">
        <f t="shared" si="18"/>
        <v>4.1666666666666664E-2</v>
      </c>
      <c r="L375" s="63">
        <f t="shared" si="18"/>
        <v>0</v>
      </c>
      <c r="M375" s="63">
        <f t="shared" si="18"/>
        <v>0</v>
      </c>
      <c r="N375" s="63">
        <f t="shared" si="18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872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>
        <f>C234</f>
        <v>0</v>
      </c>
      <c r="C405" s="367" t="str">
        <f t="shared" ref="C405:N405" si="19">C347</f>
        <v>de 0 à 30</v>
      </c>
      <c r="D405" s="365" t="str">
        <f t="shared" si="19"/>
        <v>de 30 à 40</v>
      </c>
      <c r="E405" s="365" t="str">
        <f t="shared" si="19"/>
        <v>de 40 à 50</v>
      </c>
      <c r="F405" s="365" t="str">
        <f t="shared" si="19"/>
        <v>de 50 à 60</v>
      </c>
      <c r="G405" s="365" t="str">
        <f t="shared" si="19"/>
        <v>de 60 à 70</v>
      </c>
      <c r="H405" s="365" t="str">
        <f t="shared" si="19"/>
        <v>de 70 à 80</v>
      </c>
      <c r="I405" s="365" t="str">
        <f t="shared" si="19"/>
        <v>de 80 à 90</v>
      </c>
      <c r="J405" s="365" t="str">
        <f t="shared" si="19"/>
        <v>de 90 à 100</v>
      </c>
      <c r="K405" s="365" t="str">
        <f t="shared" si="19"/>
        <v>de 100 à 110</v>
      </c>
      <c r="L405" s="365" t="str">
        <f t="shared" si="19"/>
        <v>de 110 à 120</v>
      </c>
      <c r="M405" s="365" t="str">
        <f t="shared" si="19"/>
        <v>de 120 à 130</v>
      </c>
      <c r="N405" s="365" t="str">
        <f t="shared" si="19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 t="shared" ref="C407:N407" si="20">C349+C291+C233+C176+C118+C63+C5</f>
        <v>0</v>
      </c>
      <c r="D407" s="41">
        <f t="shared" si="20"/>
        <v>0</v>
      </c>
      <c r="E407" s="41">
        <f t="shared" si="20"/>
        <v>2</v>
      </c>
      <c r="F407" s="41">
        <f t="shared" si="20"/>
        <v>5</v>
      </c>
      <c r="G407" s="41">
        <f t="shared" si="20"/>
        <v>4</v>
      </c>
      <c r="H407" s="41">
        <f t="shared" si="20"/>
        <v>2</v>
      </c>
      <c r="I407" s="41">
        <f t="shared" si="20"/>
        <v>0</v>
      </c>
      <c r="J407" s="41">
        <f t="shared" si="20"/>
        <v>1</v>
      </c>
      <c r="K407" s="41">
        <f t="shared" si="20"/>
        <v>0</v>
      </c>
      <c r="L407" s="41">
        <f t="shared" si="20"/>
        <v>0</v>
      </c>
      <c r="M407" s="41">
        <f t="shared" si="20"/>
        <v>0</v>
      </c>
      <c r="N407" s="41">
        <f t="shared" si="20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08" si="21">C350+C292+C234+C177+C119+C64+C6</f>
        <v>0</v>
      </c>
      <c r="D408" s="41">
        <f t="shared" si="21"/>
        <v>0</v>
      </c>
      <c r="E408" s="41">
        <f t="shared" si="21"/>
        <v>1</v>
      </c>
      <c r="F408" s="41">
        <f t="shared" si="21"/>
        <v>3</v>
      </c>
      <c r="G408" s="41">
        <f t="shared" si="21"/>
        <v>6</v>
      </c>
      <c r="H408" s="41">
        <f t="shared" si="21"/>
        <v>1</v>
      </c>
      <c r="I408" s="41">
        <f t="shared" si="21"/>
        <v>0</v>
      </c>
      <c r="J408" s="41">
        <f t="shared" si="21"/>
        <v>0</v>
      </c>
      <c r="K408" s="41">
        <f t="shared" si="21"/>
        <v>0</v>
      </c>
      <c r="L408" s="41">
        <f t="shared" si="21"/>
        <v>0</v>
      </c>
      <c r="M408" s="41">
        <f t="shared" si="21"/>
        <v>0</v>
      </c>
      <c r="N408" s="41">
        <f t="shared" si="21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ref="C409:N409" si="22">C351+C293+C235+C178+C120+C65+C7</f>
        <v>0</v>
      </c>
      <c r="D409" s="41">
        <f t="shared" si="22"/>
        <v>0</v>
      </c>
      <c r="E409" s="41">
        <f t="shared" si="22"/>
        <v>2</v>
      </c>
      <c r="F409" s="41">
        <f t="shared" si="22"/>
        <v>9</v>
      </c>
      <c r="G409" s="41">
        <f t="shared" si="22"/>
        <v>2</v>
      </c>
      <c r="H409" s="41">
        <f t="shared" si="22"/>
        <v>2</v>
      </c>
      <c r="I409" s="41">
        <f t="shared" si="22"/>
        <v>0</v>
      </c>
      <c r="J409" s="41">
        <f t="shared" si="22"/>
        <v>0</v>
      </c>
      <c r="K409" s="41">
        <f t="shared" si="22"/>
        <v>0</v>
      </c>
      <c r="L409" s="41">
        <f t="shared" si="22"/>
        <v>0</v>
      </c>
      <c r="M409" s="41">
        <f t="shared" si="22"/>
        <v>0</v>
      </c>
      <c r="N409" s="41">
        <f t="shared" si="22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ref="C410:N410" si="23">C352+C294+C236+C179+C121+C66+C8</f>
        <v>0</v>
      </c>
      <c r="D410" s="41">
        <f t="shared" si="23"/>
        <v>0</v>
      </c>
      <c r="E410" s="41">
        <f t="shared" si="23"/>
        <v>1</v>
      </c>
      <c r="F410" s="41">
        <f t="shared" si="23"/>
        <v>5</v>
      </c>
      <c r="G410" s="41">
        <f t="shared" si="23"/>
        <v>1</v>
      </c>
      <c r="H410" s="41">
        <f t="shared" si="23"/>
        <v>1</v>
      </c>
      <c r="I410" s="41">
        <f t="shared" si="23"/>
        <v>1</v>
      </c>
      <c r="J410" s="41">
        <f t="shared" si="23"/>
        <v>0</v>
      </c>
      <c r="K410" s="41">
        <f t="shared" si="23"/>
        <v>0</v>
      </c>
      <c r="L410" s="41">
        <f t="shared" si="23"/>
        <v>0</v>
      </c>
      <c r="M410" s="41">
        <f t="shared" si="23"/>
        <v>0</v>
      </c>
      <c r="N410" s="41">
        <f t="shared" si="23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ref="C411:N411" si="24">C353+C295+C237+C180+C122+C67+C9</f>
        <v>0</v>
      </c>
      <c r="D411" s="41">
        <f t="shared" si="24"/>
        <v>0</v>
      </c>
      <c r="E411" s="41">
        <f t="shared" si="24"/>
        <v>11</v>
      </c>
      <c r="F411" s="41">
        <f t="shared" si="24"/>
        <v>26</v>
      </c>
      <c r="G411" s="41">
        <f t="shared" si="24"/>
        <v>19</v>
      </c>
      <c r="H411" s="41">
        <f t="shared" si="24"/>
        <v>4</v>
      </c>
      <c r="I411" s="41">
        <f t="shared" si="24"/>
        <v>0</v>
      </c>
      <c r="J411" s="41">
        <f t="shared" si="24"/>
        <v>0</v>
      </c>
      <c r="K411" s="41">
        <f t="shared" si="24"/>
        <v>0</v>
      </c>
      <c r="L411" s="41">
        <f t="shared" si="24"/>
        <v>0</v>
      </c>
      <c r="M411" s="41">
        <f t="shared" si="24"/>
        <v>1</v>
      </c>
      <c r="N411" s="41">
        <f t="shared" si="24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ref="C412:N412" si="25">C354+C296+C238+C181+C123+C68+C10</f>
        <v>0</v>
      </c>
      <c r="D412" s="41">
        <f t="shared" si="25"/>
        <v>10</v>
      </c>
      <c r="E412" s="41">
        <f t="shared" si="25"/>
        <v>25</v>
      </c>
      <c r="F412" s="41">
        <f t="shared" si="25"/>
        <v>51</v>
      </c>
      <c r="G412" s="41">
        <f t="shared" si="25"/>
        <v>33</v>
      </c>
      <c r="H412" s="41">
        <f t="shared" si="25"/>
        <v>5</v>
      </c>
      <c r="I412" s="41">
        <f t="shared" si="25"/>
        <v>0</v>
      </c>
      <c r="J412" s="41">
        <f t="shared" si="25"/>
        <v>0</v>
      </c>
      <c r="K412" s="41">
        <f t="shared" si="25"/>
        <v>0</v>
      </c>
      <c r="L412" s="41">
        <f t="shared" si="25"/>
        <v>0</v>
      </c>
      <c r="M412" s="41">
        <f t="shared" si="25"/>
        <v>0</v>
      </c>
      <c r="N412" s="41">
        <f t="shared" si="25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ref="C413:N413" si="26">C355+C297+C239+C182+C124+C69+C11</f>
        <v>0</v>
      </c>
      <c r="D413" s="41">
        <f t="shared" si="26"/>
        <v>6</v>
      </c>
      <c r="E413" s="41">
        <f t="shared" si="26"/>
        <v>35</v>
      </c>
      <c r="F413" s="41">
        <f t="shared" si="26"/>
        <v>94</v>
      </c>
      <c r="G413" s="41">
        <f t="shared" si="26"/>
        <v>30</v>
      </c>
      <c r="H413" s="41">
        <f t="shared" si="26"/>
        <v>3</v>
      </c>
      <c r="I413" s="41">
        <f t="shared" si="26"/>
        <v>0</v>
      </c>
      <c r="J413" s="41">
        <f t="shared" si="26"/>
        <v>0</v>
      </c>
      <c r="K413" s="41">
        <f t="shared" si="26"/>
        <v>0</v>
      </c>
      <c r="L413" s="41">
        <f t="shared" si="26"/>
        <v>0</v>
      </c>
      <c r="M413" s="41">
        <f t="shared" si="26"/>
        <v>0</v>
      </c>
      <c r="N413" s="41">
        <f t="shared" si="2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ref="C414:N414" si="27">C356+C298+C240+C183+C125+C70+C12</f>
        <v>1</v>
      </c>
      <c r="D414" s="41">
        <f t="shared" si="27"/>
        <v>12</v>
      </c>
      <c r="E414" s="41">
        <f t="shared" si="27"/>
        <v>55</v>
      </c>
      <c r="F414" s="41">
        <f t="shared" si="27"/>
        <v>161</v>
      </c>
      <c r="G414" s="41">
        <f t="shared" si="27"/>
        <v>74</v>
      </c>
      <c r="H414" s="41">
        <f t="shared" si="27"/>
        <v>6</v>
      </c>
      <c r="I414" s="41">
        <f t="shared" si="27"/>
        <v>0</v>
      </c>
      <c r="J414" s="41">
        <f t="shared" si="27"/>
        <v>1</v>
      </c>
      <c r="K414" s="41">
        <f t="shared" si="27"/>
        <v>1</v>
      </c>
      <c r="L414" s="41">
        <f t="shared" si="27"/>
        <v>1</v>
      </c>
      <c r="M414" s="41">
        <f t="shared" si="27"/>
        <v>1</v>
      </c>
      <c r="N414" s="41">
        <f t="shared" si="27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ref="C415:N415" si="28">C357+C299+C241+C184+C126+C71+C13</f>
        <v>2</v>
      </c>
      <c r="D415" s="41">
        <f t="shared" si="28"/>
        <v>6</v>
      </c>
      <c r="E415" s="41">
        <f t="shared" si="28"/>
        <v>90</v>
      </c>
      <c r="F415" s="41">
        <f t="shared" si="28"/>
        <v>186</v>
      </c>
      <c r="G415" s="41">
        <f t="shared" si="28"/>
        <v>75</v>
      </c>
      <c r="H415" s="41">
        <f t="shared" si="28"/>
        <v>5</v>
      </c>
      <c r="I415" s="41">
        <f t="shared" si="28"/>
        <v>0</v>
      </c>
      <c r="J415" s="41">
        <f t="shared" si="28"/>
        <v>0</v>
      </c>
      <c r="K415" s="41">
        <f t="shared" si="28"/>
        <v>0</v>
      </c>
      <c r="L415" s="41">
        <f t="shared" si="28"/>
        <v>1</v>
      </c>
      <c r="M415" s="41">
        <f t="shared" si="28"/>
        <v>0</v>
      </c>
      <c r="N415" s="41">
        <f t="shared" si="28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ref="C416:N416" si="29">C358+C300+C242+C185+C127+C72+C14</f>
        <v>1</v>
      </c>
      <c r="D416" s="41">
        <f t="shared" si="29"/>
        <v>13</v>
      </c>
      <c r="E416" s="41">
        <f t="shared" si="29"/>
        <v>64</v>
      </c>
      <c r="F416" s="41">
        <f t="shared" si="29"/>
        <v>152</v>
      </c>
      <c r="G416" s="41">
        <f t="shared" si="29"/>
        <v>60</v>
      </c>
      <c r="H416" s="41">
        <f t="shared" si="29"/>
        <v>9</v>
      </c>
      <c r="I416" s="41">
        <f t="shared" si="29"/>
        <v>2</v>
      </c>
      <c r="J416" s="41">
        <f t="shared" si="29"/>
        <v>0</v>
      </c>
      <c r="K416" s="41">
        <f t="shared" si="29"/>
        <v>0</v>
      </c>
      <c r="L416" s="41">
        <f t="shared" si="29"/>
        <v>0</v>
      </c>
      <c r="M416" s="41">
        <f t="shared" si="29"/>
        <v>0</v>
      </c>
      <c r="N416" s="41">
        <f t="shared" si="29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ref="C417:N417" si="30">C359+C301+C243+C186+C128+C73+C15</f>
        <v>1</v>
      </c>
      <c r="D417" s="41">
        <f t="shared" si="30"/>
        <v>11</v>
      </c>
      <c r="E417" s="41">
        <f t="shared" si="30"/>
        <v>70</v>
      </c>
      <c r="F417" s="41">
        <f t="shared" si="30"/>
        <v>155</v>
      </c>
      <c r="G417" s="41">
        <f t="shared" si="30"/>
        <v>67</v>
      </c>
      <c r="H417" s="41">
        <f t="shared" si="30"/>
        <v>7</v>
      </c>
      <c r="I417" s="41">
        <f t="shared" si="30"/>
        <v>3</v>
      </c>
      <c r="J417" s="41">
        <f t="shared" si="30"/>
        <v>0</v>
      </c>
      <c r="K417" s="41">
        <f t="shared" si="30"/>
        <v>0</v>
      </c>
      <c r="L417" s="41">
        <f t="shared" si="30"/>
        <v>0</v>
      </c>
      <c r="M417" s="41">
        <f t="shared" si="30"/>
        <v>0</v>
      </c>
      <c r="N417" s="41">
        <f t="shared" si="30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ref="C418:N418" si="31">C360+C302+C244+C187+C129+C74+C16</f>
        <v>4</v>
      </c>
      <c r="D418" s="41">
        <f t="shared" si="31"/>
        <v>11</v>
      </c>
      <c r="E418" s="41">
        <f t="shared" si="31"/>
        <v>87</v>
      </c>
      <c r="F418" s="41">
        <f t="shared" si="31"/>
        <v>205</v>
      </c>
      <c r="G418" s="41">
        <f t="shared" si="31"/>
        <v>82</v>
      </c>
      <c r="H418" s="41">
        <f t="shared" si="31"/>
        <v>11</v>
      </c>
      <c r="I418" s="41">
        <f t="shared" si="31"/>
        <v>5</v>
      </c>
      <c r="J418" s="41">
        <f t="shared" si="31"/>
        <v>0</v>
      </c>
      <c r="K418" s="41">
        <f t="shared" si="31"/>
        <v>1</v>
      </c>
      <c r="L418" s="41">
        <f t="shared" si="31"/>
        <v>0</v>
      </c>
      <c r="M418" s="41">
        <f t="shared" si="31"/>
        <v>0</v>
      </c>
      <c r="N418" s="41">
        <f t="shared" si="31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ref="C419:N419" si="32">C361+C303+C245+C188+C130+C75+C17</f>
        <v>0</v>
      </c>
      <c r="D419" s="41">
        <f t="shared" si="32"/>
        <v>4</v>
      </c>
      <c r="E419" s="41">
        <f t="shared" si="32"/>
        <v>61</v>
      </c>
      <c r="F419" s="41">
        <f t="shared" si="32"/>
        <v>182</v>
      </c>
      <c r="G419" s="41">
        <f t="shared" si="32"/>
        <v>99</v>
      </c>
      <c r="H419" s="41">
        <f t="shared" si="32"/>
        <v>24</v>
      </c>
      <c r="I419" s="41">
        <f t="shared" si="32"/>
        <v>6</v>
      </c>
      <c r="J419" s="41">
        <f t="shared" si="32"/>
        <v>0</v>
      </c>
      <c r="K419" s="41">
        <f t="shared" si="32"/>
        <v>0</v>
      </c>
      <c r="L419" s="41">
        <f t="shared" si="32"/>
        <v>0</v>
      </c>
      <c r="M419" s="41">
        <f t="shared" si="32"/>
        <v>0</v>
      </c>
      <c r="N419" s="41">
        <f t="shared" si="32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ref="C420:N420" si="33">C362+C304+C246+C189+C131+C76+C18</f>
        <v>1</v>
      </c>
      <c r="D420" s="41">
        <f t="shared" si="33"/>
        <v>13</v>
      </c>
      <c r="E420" s="41">
        <f t="shared" si="33"/>
        <v>81</v>
      </c>
      <c r="F420" s="41">
        <f t="shared" si="33"/>
        <v>193</v>
      </c>
      <c r="G420" s="41">
        <f t="shared" si="33"/>
        <v>100</v>
      </c>
      <c r="H420" s="41">
        <f t="shared" si="33"/>
        <v>25</v>
      </c>
      <c r="I420" s="41">
        <f t="shared" si="33"/>
        <v>1</v>
      </c>
      <c r="J420" s="41">
        <f t="shared" si="33"/>
        <v>1</v>
      </c>
      <c r="K420" s="41">
        <f t="shared" si="33"/>
        <v>0</v>
      </c>
      <c r="L420" s="41">
        <f t="shared" si="33"/>
        <v>0</v>
      </c>
      <c r="M420" s="41">
        <f t="shared" si="33"/>
        <v>0</v>
      </c>
      <c r="N420" s="41">
        <f t="shared" si="33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ref="C421:N421" si="34">C363+C305+C247+C190+C132+C77+C19</f>
        <v>4</v>
      </c>
      <c r="D421" s="41">
        <f t="shared" si="34"/>
        <v>10</v>
      </c>
      <c r="E421" s="41">
        <f t="shared" si="34"/>
        <v>65</v>
      </c>
      <c r="F421" s="41">
        <f t="shared" si="34"/>
        <v>189</v>
      </c>
      <c r="G421" s="41">
        <f t="shared" si="34"/>
        <v>59</v>
      </c>
      <c r="H421" s="41">
        <f t="shared" si="34"/>
        <v>7</v>
      </c>
      <c r="I421" s="41">
        <f t="shared" si="34"/>
        <v>0</v>
      </c>
      <c r="J421" s="41">
        <f t="shared" si="34"/>
        <v>1</v>
      </c>
      <c r="K421" s="41">
        <f t="shared" si="34"/>
        <v>0</v>
      </c>
      <c r="L421" s="41">
        <f t="shared" si="34"/>
        <v>1</v>
      </c>
      <c r="M421" s="41">
        <f t="shared" si="34"/>
        <v>1</v>
      </c>
      <c r="N421" s="41">
        <f t="shared" si="34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ref="C422:N422" si="35">C364+C306+C248+C191+C133+C78+C20</f>
        <v>3</v>
      </c>
      <c r="D422" s="41">
        <f t="shared" si="35"/>
        <v>20</v>
      </c>
      <c r="E422" s="41">
        <f t="shared" si="35"/>
        <v>79</v>
      </c>
      <c r="F422" s="41">
        <f t="shared" si="35"/>
        <v>171</v>
      </c>
      <c r="G422" s="41">
        <f t="shared" si="35"/>
        <v>53</v>
      </c>
      <c r="H422" s="41">
        <f t="shared" si="35"/>
        <v>13</v>
      </c>
      <c r="I422" s="41">
        <f t="shared" si="35"/>
        <v>2</v>
      </c>
      <c r="J422" s="41">
        <f t="shared" si="35"/>
        <v>0</v>
      </c>
      <c r="K422" s="41">
        <f t="shared" si="35"/>
        <v>0</v>
      </c>
      <c r="L422" s="41">
        <f t="shared" si="35"/>
        <v>0</v>
      </c>
      <c r="M422" s="41">
        <f t="shared" si="35"/>
        <v>0</v>
      </c>
      <c r="N422" s="41">
        <f t="shared" si="35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ref="C423:N423" si="36">C365+C307+C249+C192+C134+C79+C21</f>
        <v>2</v>
      </c>
      <c r="D423" s="41">
        <f t="shared" si="36"/>
        <v>9</v>
      </c>
      <c r="E423" s="41">
        <f t="shared" si="36"/>
        <v>122</v>
      </c>
      <c r="F423" s="41">
        <f t="shared" si="36"/>
        <v>248</v>
      </c>
      <c r="G423" s="41">
        <f t="shared" si="36"/>
        <v>107</v>
      </c>
      <c r="H423" s="41">
        <f t="shared" si="36"/>
        <v>16</v>
      </c>
      <c r="I423" s="41">
        <f t="shared" si="36"/>
        <v>0</v>
      </c>
      <c r="J423" s="41">
        <f t="shared" si="36"/>
        <v>0</v>
      </c>
      <c r="K423" s="41">
        <f t="shared" si="36"/>
        <v>1</v>
      </c>
      <c r="L423" s="41">
        <f t="shared" si="36"/>
        <v>0</v>
      </c>
      <c r="M423" s="41">
        <f t="shared" si="36"/>
        <v>0</v>
      </c>
      <c r="N423" s="41">
        <f t="shared" si="3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ref="C424:N424" si="37">C366+C308+C250+C193+C135+C80+C22</f>
        <v>0</v>
      </c>
      <c r="D424" s="41">
        <f t="shared" si="37"/>
        <v>7</v>
      </c>
      <c r="E424" s="41">
        <f t="shared" si="37"/>
        <v>100</v>
      </c>
      <c r="F424" s="41">
        <f t="shared" si="37"/>
        <v>279</v>
      </c>
      <c r="G424" s="41">
        <f t="shared" si="37"/>
        <v>144</v>
      </c>
      <c r="H424" s="41">
        <f t="shared" si="37"/>
        <v>19</v>
      </c>
      <c r="I424" s="41">
        <f t="shared" si="37"/>
        <v>4</v>
      </c>
      <c r="J424" s="41">
        <f t="shared" si="37"/>
        <v>1</v>
      </c>
      <c r="K424" s="41">
        <f t="shared" si="37"/>
        <v>0</v>
      </c>
      <c r="L424" s="41">
        <f t="shared" si="37"/>
        <v>0</v>
      </c>
      <c r="M424" s="41">
        <f t="shared" si="37"/>
        <v>0</v>
      </c>
      <c r="N424" s="41">
        <f t="shared" si="37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ref="C425:N425" si="38">C367+C309+C251+C194+C136+C81+C23</f>
        <v>2</v>
      </c>
      <c r="D425" s="41">
        <f t="shared" si="38"/>
        <v>8</v>
      </c>
      <c r="E425" s="41">
        <f t="shared" si="38"/>
        <v>89</v>
      </c>
      <c r="F425" s="41">
        <f t="shared" si="38"/>
        <v>230</v>
      </c>
      <c r="G425" s="41">
        <f t="shared" si="38"/>
        <v>117</v>
      </c>
      <c r="H425" s="41">
        <f t="shared" si="38"/>
        <v>17</v>
      </c>
      <c r="I425" s="41">
        <f t="shared" si="38"/>
        <v>1</v>
      </c>
      <c r="J425" s="41">
        <f t="shared" si="38"/>
        <v>1</v>
      </c>
      <c r="K425" s="41">
        <f t="shared" si="38"/>
        <v>0</v>
      </c>
      <c r="L425" s="41">
        <f t="shared" si="38"/>
        <v>0</v>
      </c>
      <c r="M425" s="41">
        <f t="shared" si="38"/>
        <v>0</v>
      </c>
      <c r="N425" s="41">
        <f t="shared" si="38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ref="C426:N426" si="39">C368+C310+C252+C195+C137+C82+C24</f>
        <v>0</v>
      </c>
      <c r="D426" s="41">
        <f t="shared" si="39"/>
        <v>13</v>
      </c>
      <c r="E426" s="41">
        <f t="shared" si="39"/>
        <v>53</v>
      </c>
      <c r="F426" s="41">
        <f t="shared" si="39"/>
        <v>152</v>
      </c>
      <c r="G426" s="41">
        <f t="shared" si="39"/>
        <v>75</v>
      </c>
      <c r="H426" s="41">
        <f t="shared" si="39"/>
        <v>16</v>
      </c>
      <c r="I426" s="41">
        <f t="shared" si="39"/>
        <v>1</v>
      </c>
      <c r="J426" s="41">
        <f t="shared" si="39"/>
        <v>0</v>
      </c>
      <c r="K426" s="41">
        <f t="shared" si="39"/>
        <v>0</v>
      </c>
      <c r="L426" s="41">
        <f t="shared" si="39"/>
        <v>0</v>
      </c>
      <c r="M426" s="41">
        <f t="shared" si="39"/>
        <v>0</v>
      </c>
      <c r="N426" s="41">
        <f t="shared" si="39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ref="C427:N427" si="40">C369+C311+C253+C196+C138+C83+C25</f>
        <v>0</v>
      </c>
      <c r="D427" s="41">
        <f t="shared" si="40"/>
        <v>3</v>
      </c>
      <c r="E427" s="41">
        <f t="shared" si="40"/>
        <v>28</v>
      </c>
      <c r="F427" s="41">
        <f t="shared" si="40"/>
        <v>58</v>
      </c>
      <c r="G427" s="41">
        <f t="shared" si="40"/>
        <v>47</v>
      </c>
      <c r="H427" s="41">
        <f t="shared" si="40"/>
        <v>8</v>
      </c>
      <c r="I427" s="41">
        <f t="shared" si="40"/>
        <v>1</v>
      </c>
      <c r="J427" s="41">
        <f t="shared" si="40"/>
        <v>0</v>
      </c>
      <c r="K427" s="41">
        <f t="shared" si="40"/>
        <v>0</v>
      </c>
      <c r="L427" s="41">
        <f t="shared" si="40"/>
        <v>0</v>
      </c>
      <c r="M427" s="41">
        <f t="shared" si="40"/>
        <v>0</v>
      </c>
      <c r="N427" s="41">
        <f t="shared" si="40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ref="C428:N428" si="41">C370+C312+C254+C197+C139+C84+C26</f>
        <v>0</v>
      </c>
      <c r="D428" s="41">
        <f t="shared" si="41"/>
        <v>2</v>
      </c>
      <c r="E428" s="41">
        <f t="shared" si="41"/>
        <v>29</v>
      </c>
      <c r="F428" s="41">
        <f t="shared" si="41"/>
        <v>84</v>
      </c>
      <c r="G428" s="41">
        <f t="shared" si="41"/>
        <v>28</v>
      </c>
      <c r="H428" s="41">
        <f t="shared" si="41"/>
        <v>6</v>
      </c>
      <c r="I428" s="41">
        <f t="shared" si="41"/>
        <v>5</v>
      </c>
      <c r="J428" s="41">
        <f t="shared" si="41"/>
        <v>0</v>
      </c>
      <c r="K428" s="41">
        <f t="shared" si="41"/>
        <v>0</v>
      </c>
      <c r="L428" s="41">
        <f t="shared" si="41"/>
        <v>0</v>
      </c>
      <c r="M428" s="41">
        <f t="shared" si="41"/>
        <v>0</v>
      </c>
      <c r="N428" s="41">
        <f t="shared" si="41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ref="C429:N429" si="42">C371+C313+C255+C198+C140+C85+C27</f>
        <v>0</v>
      </c>
      <c r="D429" s="41">
        <f t="shared" si="42"/>
        <v>3</v>
      </c>
      <c r="E429" s="41">
        <f t="shared" si="42"/>
        <v>8</v>
      </c>
      <c r="F429" s="41">
        <f t="shared" si="42"/>
        <v>34</v>
      </c>
      <c r="G429" s="41">
        <f t="shared" si="42"/>
        <v>18</v>
      </c>
      <c r="H429" s="41">
        <f t="shared" si="42"/>
        <v>3</v>
      </c>
      <c r="I429" s="41">
        <f t="shared" si="42"/>
        <v>0</v>
      </c>
      <c r="J429" s="41">
        <f t="shared" si="42"/>
        <v>0</v>
      </c>
      <c r="K429" s="41">
        <f t="shared" si="42"/>
        <v>0</v>
      </c>
      <c r="L429" s="41">
        <f t="shared" si="42"/>
        <v>0</v>
      </c>
      <c r="M429" s="41">
        <f t="shared" si="42"/>
        <v>0</v>
      </c>
      <c r="N429" s="41">
        <f t="shared" si="42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ref="C430:N430" si="43">C372+C314+C256+C199+C141+C86+C28</f>
        <v>0</v>
      </c>
      <c r="D430" s="41">
        <f t="shared" si="43"/>
        <v>0</v>
      </c>
      <c r="E430" s="41">
        <f t="shared" si="43"/>
        <v>5</v>
      </c>
      <c r="F430" s="41">
        <f t="shared" si="43"/>
        <v>8</v>
      </c>
      <c r="G430" s="41">
        <f t="shared" si="43"/>
        <v>5</v>
      </c>
      <c r="H430" s="41">
        <f t="shared" si="43"/>
        <v>5</v>
      </c>
      <c r="I430" s="41">
        <f t="shared" si="43"/>
        <v>1</v>
      </c>
      <c r="J430" s="41">
        <f t="shared" si="43"/>
        <v>0</v>
      </c>
      <c r="K430" s="41">
        <f t="shared" si="43"/>
        <v>0</v>
      </c>
      <c r="L430" s="41">
        <f t="shared" si="43"/>
        <v>0</v>
      </c>
      <c r="M430" s="41">
        <f t="shared" si="43"/>
        <v>0</v>
      </c>
      <c r="N430" s="41">
        <f t="shared" si="43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44">SUM(C407:C430)</f>
        <v>21</v>
      </c>
      <c r="D431" s="53">
        <f t="shared" si="44"/>
        <v>161</v>
      </c>
      <c r="E431" s="53">
        <f t="shared" si="44"/>
        <v>1163</v>
      </c>
      <c r="F431" s="53">
        <f t="shared" si="44"/>
        <v>2880</v>
      </c>
      <c r="G431" s="53">
        <f t="shared" si="44"/>
        <v>1305</v>
      </c>
      <c r="H431" s="53">
        <f t="shared" si="44"/>
        <v>215</v>
      </c>
      <c r="I431" s="53">
        <f t="shared" si="44"/>
        <v>33</v>
      </c>
      <c r="J431" s="53">
        <f t="shared" si="44"/>
        <v>6</v>
      </c>
      <c r="K431" s="53">
        <f t="shared" si="44"/>
        <v>3</v>
      </c>
      <c r="L431" s="53">
        <f t="shared" si="44"/>
        <v>3</v>
      </c>
      <c r="M431" s="53">
        <f t="shared" si="44"/>
        <v>3</v>
      </c>
      <c r="N431" s="53">
        <f t="shared" si="44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3.6250647332988087E-3</v>
      </c>
      <c r="D432" s="62">
        <f>D431/N434</f>
        <v>2.7792162955290869E-2</v>
      </c>
      <c r="E432" s="62">
        <f>E431/N434</f>
        <v>0.20075953737269117</v>
      </c>
      <c r="F432" s="62">
        <f>F431/N434</f>
        <v>0.4971517348524081</v>
      </c>
      <c r="G432" s="62">
        <f>G431/N434</f>
        <v>0.22527187985499741</v>
      </c>
      <c r="H432" s="62">
        <f>H431/N434</f>
        <v>3.7113757983773518E-2</v>
      </c>
      <c r="I432" s="62">
        <f>I431/N434</f>
        <v>5.6965302951838426E-3</v>
      </c>
      <c r="J432" s="62">
        <f>J431/N434</f>
        <v>1.0357327809425167E-3</v>
      </c>
      <c r="K432" s="62">
        <f>K431/N434</f>
        <v>5.1786639047125837E-4</v>
      </c>
      <c r="L432" s="62">
        <f>L431/N434</f>
        <v>5.1786639047125837E-4</v>
      </c>
      <c r="M432" s="62">
        <f>M431/N434</f>
        <v>5.1786639047125837E-4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45">C431/24</f>
        <v>0.875</v>
      </c>
      <c r="D433" s="63">
        <f t="shared" si="45"/>
        <v>6.708333333333333</v>
      </c>
      <c r="E433" s="63">
        <f t="shared" si="45"/>
        <v>48.458333333333336</v>
      </c>
      <c r="F433" s="63">
        <f t="shared" si="45"/>
        <v>120</v>
      </c>
      <c r="G433" s="63">
        <f t="shared" si="45"/>
        <v>54.375</v>
      </c>
      <c r="H433" s="63">
        <f t="shared" si="45"/>
        <v>8.9583333333333339</v>
      </c>
      <c r="I433" s="63">
        <f t="shared" si="45"/>
        <v>1.375</v>
      </c>
      <c r="J433" s="63">
        <f t="shared" si="45"/>
        <v>0.25</v>
      </c>
      <c r="K433" s="63">
        <f t="shared" si="45"/>
        <v>0.125</v>
      </c>
      <c r="L433" s="63">
        <f t="shared" si="45"/>
        <v>0.125</v>
      </c>
      <c r="M433" s="63">
        <f t="shared" si="45"/>
        <v>0.125</v>
      </c>
      <c r="N433" s="63">
        <f t="shared" si="45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5793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Synthese!C36</f>
        <v>99.74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Synthese!B36</f>
        <v>23.22</v>
      </c>
      <c r="G437" s="70" t="s">
        <v>90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3">
    <mergeCell ref="M61:M62"/>
    <mergeCell ref="N61:N62"/>
    <mergeCell ref="G61:G62"/>
    <mergeCell ref="H61:H62"/>
    <mergeCell ref="I61:I62"/>
    <mergeCell ref="J61:J62"/>
    <mergeCell ref="K61:K62"/>
    <mergeCell ref="I3:I4"/>
    <mergeCell ref="J3:J4"/>
    <mergeCell ref="C61:C62"/>
    <mergeCell ref="D61:D62"/>
    <mergeCell ref="E61:E62"/>
    <mergeCell ref="F61:F62"/>
    <mergeCell ref="K3:K4"/>
    <mergeCell ref="L3:L4"/>
    <mergeCell ref="C3:C4"/>
    <mergeCell ref="D3:D4"/>
    <mergeCell ref="E3:E4"/>
    <mergeCell ref="F3:F4"/>
    <mergeCell ref="L61:L62"/>
    <mergeCell ref="F231:F232"/>
    <mergeCell ref="C174:C175"/>
    <mergeCell ref="D174:D175"/>
    <mergeCell ref="E174:E175"/>
    <mergeCell ref="F174:F175"/>
    <mergeCell ref="L116:L117"/>
    <mergeCell ref="M116:M117"/>
    <mergeCell ref="L174:L175"/>
    <mergeCell ref="M174:M175"/>
    <mergeCell ref="G174:G175"/>
    <mergeCell ref="H174:H175"/>
    <mergeCell ref="I174:I175"/>
    <mergeCell ref="J174:J175"/>
    <mergeCell ref="K174:K175"/>
    <mergeCell ref="K116:K117"/>
    <mergeCell ref="G116:G117"/>
    <mergeCell ref="H116:H117"/>
    <mergeCell ref="I116:I117"/>
    <mergeCell ref="J116:J117"/>
    <mergeCell ref="C116:C117"/>
    <mergeCell ref="D116:D117"/>
    <mergeCell ref="E116:E117"/>
    <mergeCell ref="F116:F117"/>
    <mergeCell ref="C289:C290"/>
    <mergeCell ref="D289:D290"/>
    <mergeCell ref="E289:E290"/>
    <mergeCell ref="F289:F290"/>
    <mergeCell ref="L231:L232"/>
    <mergeCell ref="M231:M232"/>
    <mergeCell ref="C347:C348"/>
    <mergeCell ref="D347:D348"/>
    <mergeCell ref="E347:E348"/>
    <mergeCell ref="F347:F348"/>
    <mergeCell ref="L289:L290"/>
    <mergeCell ref="M289:M290"/>
    <mergeCell ref="G289:G290"/>
    <mergeCell ref="H289:H290"/>
    <mergeCell ref="I289:I290"/>
    <mergeCell ref="J289:J290"/>
    <mergeCell ref="K231:K232"/>
    <mergeCell ref="G231:G232"/>
    <mergeCell ref="H231:H232"/>
    <mergeCell ref="I231:I232"/>
    <mergeCell ref="J231:J232"/>
    <mergeCell ref="C231:C232"/>
    <mergeCell ref="D231:D232"/>
    <mergeCell ref="E231:E232"/>
    <mergeCell ref="C405:C406"/>
    <mergeCell ref="D405:D406"/>
    <mergeCell ref="E405:E406"/>
    <mergeCell ref="F405:F406"/>
    <mergeCell ref="L347:L348"/>
    <mergeCell ref="M347:M348"/>
    <mergeCell ref="G347:G348"/>
    <mergeCell ref="H347:H348"/>
    <mergeCell ref="I347:I348"/>
    <mergeCell ref="J347:J348"/>
    <mergeCell ref="L405:L406"/>
    <mergeCell ref="M405:M406"/>
    <mergeCell ref="G229:J229"/>
    <mergeCell ref="G287:J287"/>
    <mergeCell ref="G345:J345"/>
    <mergeCell ref="G59:J59"/>
    <mergeCell ref="G1:J1"/>
    <mergeCell ref="G114:J114"/>
    <mergeCell ref="G172:J172"/>
    <mergeCell ref="N405:N406"/>
    <mergeCell ref="G405:G406"/>
    <mergeCell ref="H405:H406"/>
    <mergeCell ref="I405:I406"/>
    <mergeCell ref="J405:J406"/>
    <mergeCell ref="N347:N348"/>
    <mergeCell ref="N289:N290"/>
    <mergeCell ref="K405:K406"/>
    <mergeCell ref="K347:K348"/>
    <mergeCell ref="K289:K290"/>
    <mergeCell ref="N231:N232"/>
    <mergeCell ref="N174:N175"/>
    <mergeCell ref="N116:N117"/>
    <mergeCell ref="M3:M4"/>
    <mergeCell ref="N3:N4"/>
    <mergeCell ref="G3:G4"/>
    <mergeCell ref="H3:H4"/>
  </mergeCells>
  <printOptions gridLinesSet="0"/>
  <pageMargins left="0.11811023622047245" right="0.11811023622047245" top="0.87" bottom="0.78740157480314965" header="0.44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Q470"/>
  <sheetViews>
    <sheetView zoomScaleNormal="100" workbookViewId="0"/>
  </sheetViews>
  <sheetFormatPr baseColWidth="10" defaultRowHeight="13.2" x14ac:dyDescent="0.25"/>
  <cols>
    <col min="1" max="1" width="7.5546875" customWidth="1"/>
    <col min="2" max="2" width="5" bestFit="1" customWidth="1"/>
    <col min="3" max="8" width="5" customWidth="1"/>
    <col min="9" max="9" width="5.5546875" customWidth="1"/>
    <col min="10" max="11" width="5" customWidth="1"/>
    <col min="12" max="12" width="5.5546875" customWidth="1"/>
    <col min="13" max="14" width="5" customWidth="1"/>
    <col min="15" max="17" width="7.33203125" customWidth="1"/>
    <col min="18" max="45" width="0" hidden="1" customWidth="1"/>
  </cols>
  <sheetData>
    <row r="1" spans="1:43" ht="12" customHeight="1" x14ac:dyDescent="0.25">
      <c r="S1">
        <v>66</v>
      </c>
      <c r="T1">
        <v>56</v>
      </c>
      <c r="U1">
        <v>47</v>
      </c>
      <c r="V1">
        <v>87</v>
      </c>
      <c r="W1" s="296">
        <v>0.70833333333333337</v>
      </c>
      <c r="X1">
        <v>20</v>
      </c>
      <c r="Y1" s="296">
        <v>0.20833333333333334</v>
      </c>
      <c r="Z1">
        <v>10</v>
      </c>
      <c r="AA1" s="296">
        <v>0.54166666666666663</v>
      </c>
      <c r="AB1">
        <v>1</v>
      </c>
      <c r="AC1" s="296">
        <v>8.3333333333333329E-2</v>
      </c>
      <c r="AD1">
        <v>1</v>
      </c>
      <c r="AE1" s="296">
        <v>8.3333333333333329E-2</v>
      </c>
      <c r="AF1">
        <v>1</v>
      </c>
      <c r="AG1" s="296">
        <v>8.3333333333333329E-2</v>
      </c>
      <c r="AH1">
        <v>9.1341479036690902</v>
      </c>
      <c r="AI1">
        <v>8.2977908706675301</v>
      </c>
      <c r="AJ1">
        <v>79</v>
      </c>
      <c r="AK1" s="296">
        <v>0.70833333333333337</v>
      </c>
      <c r="AL1">
        <v>5</v>
      </c>
      <c r="AM1" s="296">
        <v>0.45833333333333331</v>
      </c>
      <c r="AN1">
        <v>17</v>
      </c>
      <c r="AO1" s="296">
        <v>0.20833333333333334</v>
      </c>
      <c r="AP1">
        <v>0</v>
      </c>
      <c r="AQ1" s="296">
        <v>0</v>
      </c>
    </row>
    <row r="2" spans="1:43" ht="12" customHeight="1" x14ac:dyDescent="0.25">
      <c r="A2" s="222"/>
      <c r="B2" s="223"/>
      <c r="C2" s="399">
        <f>'DebitVL sens 1'!C3</f>
        <v>43720</v>
      </c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223"/>
      <c r="P2" s="223"/>
      <c r="Q2" s="224"/>
      <c r="S2">
        <v>66</v>
      </c>
      <c r="T2">
        <v>56</v>
      </c>
      <c r="U2">
        <v>47</v>
      </c>
      <c r="V2">
        <v>87</v>
      </c>
      <c r="W2" s="296">
        <v>0.66666666666666663</v>
      </c>
      <c r="X2">
        <v>23</v>
      </c>
      <c r="Y2" s="296">
        <v>0.20833333333333334</v>
      </c>
      <c r="Z2">
        <v>7</v>
      </c>
      <c r="AA2" s="296">
        <v>0.29166666666666669</v>
      </c>
      <c r="AB2">
        <v>2</v>
      </c>
      <c r="AC2" s="296">
        <v>0.20833333333333334</v>
      </c>
      <c r="AD2">
        <v>2</v>
      </c>
      <c r="AE2" s="296">
        <v>0.20833333333333334</v>
      </c>
      <c r="AF2">
        <v>2</v>
      </c>
      <c r="AG2" s="296">
        <v>0.20833333333333334</v>
      </c>
      <c r="AH2">
        <v>9.2137144483998199</v>
      </c>
      <c r="AI2">
        <v>8.0551378573950796</v>
      </c>
      <c r="AJ2">
        <v>79</v>
      </c>
      <c r="AK2" s="296">
        <v>0.70833333333333337</v>
      </c>
      <c r="AL2">
        <v>5</v>
      </c>
      <c r="AM2" s="296">
        <v>0.45833333333333331</v>
      </c>
      <c r="AN2">
        <v>17</v>
      </c>
      <c r="AO2" s="296">
        <v>0.20833333333333334</v>
      </c>
      <c r="AP2">
        <v>0</v>
      </c>
      <c r="AQ2" s="296">
        <v>0</v>
      </c>
    </row>
    <row r="3" spans="1:43" ht="12" customHeight="1" x14ac:dyDescent="0.25">
      <c r="A3" s="225" t="s">
        <v>129</v>
      </c>
      <c r="B3" s="226" t="s">
        <v>130</v>
      </c>
      <c r="C3" s="388" t="str">
        <f>'VITESSEVL sens 1 '!C3:C4</f>
        <v>de 0 à 30</v>
      </c>
      <c r="D3" s="390" t="str">
        <f>'VITESSEVL sens 1 '!D3:D4</f>
        <v>de 30 à 40</v>
      </c>
      <c r="E3" s="390" t="str">
        <f>'VITESSEVL sens 1 '!E3:E4</f>
        <v>de 40 à 50</v>
      </c>
      <c r="F3" s="390" t="str">
        <f>'VITESSEVL sens 1 '!F3:F4</f>
        <v>de 50 à 60</v>
      </c>
      <c r="G3" s="390" t="str">
        <f>'VITESSEVL sens 1 '!G3:G4</f>
        <v>de 60 à 70</v>
      </c>
      <c r="H3" s="390" t="str">
        <f>'VITESSEVL sens 1 '!H3:H4</f>
        <v>de 70 à 80</v>
      </c>
      <c r="I3" s="390" t="str">
        <f>'VITESSEVL sens 1 '!I3:I4</f>
        <v>de 80 à 90</v>
      </c>
      <c r="J3" s="390" t="str">
        <f>'VITESSEVL sens 1 '!J3:J4</f>
        <v>de 90 à 100</v>
      </c>
      <c r="K3" s="390" t="str">
        <f>'VITESSEVL sens 1 '!K3:K4</f>
        <v>de 100 à 110</v>
      </c>
      <c r="L3" s="390" t="str">
        <f>'VITESSEVL sens 1 '!L3:L4</f>
        <v>de 110 à 120</v>
      </c>
      <c r="M3" s="390" t="str">
        <f>'VITESSEVL sens 1 '!M3:M4</f>
        <v>de 120 à 130</v>
      </c>
      <c r="N3" s="390" t="str">
        <f>'VITESSEVL sens 1 '!N3:N4</f>
        <v>plus de 150</v>
      </c>
      <c r="O3" s="269" t="s">
        <v>131</v>
      </c>
      <c r="P3" s="227" t="s">
        <v>132</v>
      </c>
      <c r="Q3" s="228" t="s">
        <v>133</v>
      </c>
      <c r="S3">
        <v>65</v>
      </c>
      <c r="T3">
        <v>56</v>
      </c>
      <c r="U3">
        <v>47</v>
      </c>
      <c r="V3">
        <v>55</v>
      </c>
      <c r="W3" s="296">
        <v>0.45833333333333331</v>
      </c>
      <c r="X3">
        <v>15</v>
      </c>
      <c r="Y3" s="296">
        <v>0.20833333333333334</v>
      </c>
      <c r="Z3">
        <v>5</v>
      </c>
      <c r="AA3" s="296">
        <v>0.5</v>
      </c>
      <c r="AB3">
        <v>1</v>
      </c>
      <c r="AC3" s="296">
        <v>8.3333333333333329E-2</v>
      </c>
      <c r="AD3">
        <v>1</v>
      </c>
      <c r="AE3" s="296">
        <v>8.3333333333333329E-2</v>
      </c>
      <c r="AF3">
        <v>1</v>
      </c>
      <c r="AG3" s="296">
        <v>8.3333333333333329E-2</v>
      </c>
      <c r="AH3">
        <v>8.9046460636561697</v>
      </c>
      <c r="AI3">
        <v>10.1255279264576</v>
      </c>
      <c r="AJ3">
        <v>79</v>
      </c>
      <c r="AK3" s="296">
        <v>0.70833333333333337</v>
      </c>
      <c r="AL3">
        <v>5</v>
      </c>
      <c r="AM3" s="296">
        <v>0.45833333333333331</v>
      </c>
      <c r="AN3">
        <v>17</v>
      </c>
      <c r="AO3" s="296">
        <v>0.20833333333333334</v>
      </c>
      <c r="AP3">
        <v>0</v>
      </c>
      <c r="AQ3" s="296">
        <v>0</v>
      </c>
    </row>
    <row r="4" spans="1:43" ht="12" customHeight="1" x14ac:dyDescent="0.25">
      <c r="A4" s="229"/>
      <c r="B4" s="230"/>
      <c r="C4" s="389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270" t="s">
        <v>134</v>
      </c>
      <c r="P4" s="231" t="s">
        <v>131</v>
      </c>
      <c r="Q4" s="232" t="s">
        <v>135</v>
      </c>
      <c r="S4">
        <v>65</v>
      </c>
      <c r="T4">
        <v>55</v>
      </c>
      <c r="U4">
        <v>47</v>
      </c>
      <c r="V4">
        <v>59</v>
      </c>
      <c r="W4" s="296">
        <v>0.75</v>
      </c>
      <c r="X4">
        <v>6</v>
      </c>
      <c r="Y4" s="296">
        <v>0</v>
      </c>
      <c r="Z4">
        <v>3</v>
      </c>
      <c r="AA4" s="296">
        <v>0.75</v>
      </c>
      <c r="AB4">
        <v>0</v>
      </c>
      <c r="AC4" s="296">
        <v>0</v>
      </c>
      <c r="AD4">
        <v>0</v>
      </c>
      <c r="AE4" s="296">
        <v>0</v>
      </c>
      <c r="AF4">
        <v>0</v>
      </c>
      <c r="AG4" s="296">
        <v>0</v>
      </c>
      <c r="AH4">
        <v>8.6224253251271996</v>
      </c>
      <c r="AI4">
        <v>6</v>
      </c>
      <c r="AJ4">
        <v>79</v>
      </c>
      <c r="AK4" s="296">
        <v>0.70833333333333337</v>
      </c>
      <c r="AL4">
        <v>5</v>
      </c>
      <c r="AM4" s="296">
        <v>0.45833333333333331</v>
      </c>
      <c r="AN4">
        <v>17</v>
      </c>
      <c r="AO4" s="296">
        <v>0.20833333333333334</v>
      </c>
      <c r="AP4">
        <v>0</v>
      </c>
      <c r="AQ4" s="296">
        <v>0</v>
      </c>
    </row>
    <row r="5" spans="1:43" ht="12" customHeight="1" x14ac:dyDescent="0.25">
      <c r="A5" s="233">
        <v>0</v>
      </c>
      <c r="B5" s="234" t="s">
        <v>2</v>
      </c>
      <c r="C5" s="235">
        <f>'VITESSEVL sens 1 '!X5</f>
        <v>0</v>
      </c>
      <c r="D5" s="236">
        <f>'VITESSEVL sens 1 '!Y5</f>
        <v>0</v>
      </c>
      <c r="E5" s="236">
        <f>'VITESSEVL sens 1 '!Z5</f>
        <v>0</v>
      </c>
      <c r="F5" s="236">
        <f>'VITESSEVL sens 1 '!AA5</f>
        <v>1</v>
      </c>
      <c r="G5" s="236">
        <f>'VITESSEVL sens 1 '!AB5</f>
        <v>1</v>
      </c>
      <c r="H5" s="236">
        <f>'VITESSEVL sens 1 '!AC5</f>
        <v>0</v>
      </c>
      <c r="I5" s="236">
        <f>'VITESSEVL sens 1 '!AD5</f>
        <v>0</v>
      </c>
      <c r="J5" s="236">
        <f>'VITESSEVL sens 1 '!AE5</f>
        <v>0</v>
      </c>
      <c r="K5" s="236">
        <f>'VITESSEVL sens 1 '!AF5</f>
        <v>0</v>
      </c>
      <c r="L5" s="236">
        <f>'VITESSEVL sens 1 '!AG5</f>
        <v>0</v>
      </c>
      <c r="M5" s="236">
        <f>'VITESSEVL sens 1 '!AH5</f>
        <v>0</v>
      </c>
      <c r="N5" s="237">
        <f>'VITESSEVL sens 1 '!AI5</f>
        <v>0</v>
      </c>
      <c r="O5" s="161">
        <f>'VITESSEVL sens 1 '!AK5</f>
        <v>60</v>
      </c>
      <c r="P5" s="161">
        <f>'VITESSEVL sens 1 '!AJ5</f>
        <v>0</v>
      </c>
      <c r="Q5" s="238">
        <f t="shared" ref="Q5:Q52" si="0">IF(SUM(C5:N5)=0,0,P5/SUM(C5:N5))</f>
        <v>0</v>
      </c>
      <c r="S5">
        <v>66</v>
      </c>
      <c r="T5">
        <v>56</v>
      </c>
      <c r="U5">
        <v>46</v>
      </c>
      <c r="V5">
        <v>87</v>
      </c>
      <c r="W5" s="296">
        <v>0.70833333333333337</v>
      </c>
      <c r="X5">
        <v>10</v>
      </c>
      <c r="Y5" s="296">
        <v>0.20833333333333334</v>
      </c>
      <c r="Z5">
        <v>8</v>
      </c>
      <c r="AA5" s="296">
        <v>0.625</v>
      </c>
      <c r="AB5">
        <v>1</v>
      </c>
      <c r="AC5" s="296">
        <v>0.20833333333333334</v>
      </c>
      <c r="AD5">
        <v>1</v>
      </c>
      <c r="AE5" s="296">
        <v>0.20833333333333334</v>
      </c>
      <c r="AF5">
        <v>1</v>
      </c>
      <c r="AG5" s="296">
        <v>0.20833333333333334</v>
      </c>
      <c r="AH5">
        <v>9.7125991255062107</v>
      </c>
      <c r="AI5">
        <v>12.304019216861199</v>
      </c>
      <c r="AJ5">
        <v>79</v>
      </c>
      <c r="AK5" s="296">
        <v>0.70833333333333337</v>
      </c>
      <c r="AL5">
        <v>5</v>
      </c>
      <c r="AM5" s="296">
        <v>0.45833333333333331</v>
      </c>
      <c r="AN5">
        <v>17</v>
      </c>
      <c r="AO5" s="296">
        <v>0.20833333333333334</v>
      </c>
      <c r="AP5">
        <v>0</v>
      </c>
      <c r="AQ5" s="296">
        <v>0</v>
      </c>
    </row>
    <row r="6" spans="1:43" ht="12" customHeight="1" x14ac:dyDescent="0.25">
      <c r="A6" s="239"/>
      <c r="B6" s="234" t="s">
        <v>3</v>
      </c>
      <c r="C6" s="267">
        <f>'VITESSEPL sens 1 '!X5</f>
        <v>0</v>
      </c>
      <c r="D6" s="161">
        <f>'VITESSEPL sens 1 '!Y5</f>
        <v>0</v>
      </c>
      <c r="E6" s="161">
        <f>'VITESSEPL sens 1 '!Z5</f>
        <v>0</v>
      </c>
      <c r="F6" s="161">
        <f>'VITESSEPL sens 1 '!AA5</f>
        <v>0</v>
      </c>
      <c r="G6" s="161">
        <f>'VITESSEPL sens 1 '!AB5</f>
        <v>0</v>
      </c>
      <c r="H6" s="161">
        <f>'VITESSEPL sens 1 '!AC5</f>
        <v>0</v>
      </c>
      <c r="I6" s="161">
        <f>'VITESSEPL sens 1 '!AD5</f>
        <v>0</v>
      </c>
      <c r="J6" s="161">
        <f>'VITESSEPL sens 1 '!AE5</f>
        <v>0</v>
      </c>
      <c r="K6" s="161">
        <f>'VITESSEPL sens 1 '!AF5</f>
        <v>0</v>
      </c>
      <c r="L6" s="161">
        <f>'VITESSEPL sens 1 '!AG5</f>
        <v>0</v>
      </c>
      <c r="M6" s="161">
        <f>'VITESSEPL sens 1 '!AH5</f>
        <v>0</v>
      </c>
      <c r="N6" s="240">
        <f>'VITESSEPL sens 1 '!AI5</f>
        <v>0</v>
      </c>
      <c r="O6" s="161">
        <f>'VITESSEPL sens 1 '!AK5</f>
        <v>0</v>
      </c>
      <c r="P6" s="161">
        <f>'VITESSEPL sens 1 '!AJ5</f>
        <v>0</v>
      </c>
      <c r="Q6" s="238">
        <f t="shared" si="0"/>
        <v>0</v>
      </c>
      <c r="R6" s="235"/>
      <c r="S6">
        <v>66</v>
      </c>
      <c r="T6">
        <v>56</v>
      </c>
      <c r="U6">
        <v>46</v>
      </c>
      <c r="V6">
        <v>117</v>
      </c>
      <c r="W6" s="296">
        <v>0.70833333333333337</v>
      </c>
      <c r="X6">
        <v>26</v>
      </c>
      <c r="Y6" s="296">
        <v>0.20833333333333334</v>
      </c>
      <c r="Z6">
        <v>12</v>
      </c>
      <c r="AA6" s="296">
        <v>0.45833333333333331</v>
      </c>
      <c r="AB6">
        <v>2</v>
      </c>
      <c r="AC6" s="296">
        <v>0.20833333333333334</v>
      </c>
      <c r="AD6">
        <v>2</v>
      </c>
      <c r="AE6" s="296">
        <v>0.20833333333333334</v>
      </c>
      <c r="AF6">
        <v>2</v>
      </c>
      <c r="AG6" s="296">
        <v>0.20833333333333334</v>
      </c>
      <c r="AH6">
        <v>9.0855290659099293</v>
      </c>
      <c r="AI6">
        <v>12.212314481702499</v>
      </c>
      <c r="AJ6">
        <v>79</v>
      </c>
      <c r="AK6" s="296">
        <v>0.70833333333333337</v>
      </c>
      <c r="AL6">
        <v>5</v>
      </c>
      <c r="AM6" s="296">
        <v>0.45833333333333331</v>
      </c>
      <c r="AN6">
        <v>17</v>
      </c>
      <c r="AO6" s="296">
        <v>0.20833333333333334</v>
      </c>
      <c r="AP6">
        <v>0</v>
      </c>
      <c r="AQ6" s="296">
        <v>0</v>
      </c>
    </row>
    <row r="7" spans="1:43" ht="12" customHeight="1" x14ac:dyDescent="0.25">
      <c r="A7" s="233">
        <v>4.1666666666666664E-2</v>
      </c>
      <c r="B7" s="234" t="s">
        <v>2</v>
      </c>
      <c r="C7" s="235">
        <f>'VITESSEVL sens 1 '!X6</f>
        <v>0</v>
      </c>
      <c r="D7" s="161">
        <f>'VITESSEVL sens 1 '!Y6</f>
        <v>0</v>
      </c>
      <c r="E7" s="161">
        <f>'VITESSEVL sens 1 '!Z6</f>
        <v>1</v>
      </c>
      <c r="F7" s="161">
        <f>'VITESSEVL sens 1 '!AA6</f>
        <v>0</v>
      </c>
      <c r="G7" s="161">
        <f>'VITESSEVL sens 1 '!AB6</f>
        <v>1</v>
      </c>
      <c r="H7" s="161">
        <f>'VITESSEVL sens 1 '!AC6</f>
        <v>0</v>
      </c>
      <c r="I7" s="161">
        <f>'VITESSEVL sens 1 '!AD6</f>
        <v>0</v>
      </c>
      <c r="J7" s="161">
        <f>'VITESSEVL sens 1 '!AE6</f>
        <v>0</v>
      </c>
      <c r="K7" s="161">
        <f>'VITESSEVL sens 1 '!AF6</f>
        <v>0</v>
      </c>
      <c r="L7" s="161">
        <f>'VITESSEVL sens 1 '!AG6</f>
        <v>0</v>
      </c>
      <c r="M7" s="161">
        <f>'VITESSEVL sens 1 '!AH6</f>
        <v>0</v>
      </c>
      <c r="N7" s="240">
        <f>'VITESSEVL sens 1 '!AI6</f>
        <v>0</v>
      </c>
      <c r="O7" s="161">
        <f>'VITESSEVL sens 1 '!AK6</f>
        <v>55</v>
      </c>
      <c r="P7" s="161">
        <f>'VITESSEVL sens 1 '!AJ6</f>
        <v>0</v>
      </c>
      <c r="Q7" s="238">
        <f t="shared" si="0"/>
        <v>0</v>
      </c>
      <c r="S7">
        <v>65</v>
      </c>
      <c r="T7">
        <v>55</v>
      </c>
      <c r="U7">
        <v>45</v>
      </c>
      <c r="V7">
        <v>82</v>
      </c>
      <c r="W7" s="296">
        <v>0.70833333333333337</v>
      </c>
      <c r="X7">
        <v>22</v>
      </c>
      <c r="Y7" s="296">
        <v>0.20833333333333334</v>
      </c>
      <c r="Z7">
        <v>7</v>
      </c>
      <c r="AA7" s="296">
        <v>0.33333333333333331</v>
      </c>
      <c r="AB7">
        <v>2</v>
      </c>
      <c r="AC7" s="296">
        <v>0.16666666666666666</v>
      </c>
      <c r="AD7">
        <v>2</v>
      </c>
      <c r="AE7" s="296">
        <v>0.16666666666666666</v>
      </c>
      <c r="AF7">
        <v>2</v>
      </c>
      <c r="AG7" s="296">
        <v>0.16666666666666666</v>
      </c>
      <c r="AH7">
        <v>9.5369885801126699</v>
      </c>
      <c r="AI7">
        <v>7.5213980463360999</v>
      </c>
      <c r="AJ7">
        <v>79</v>
      </c>
      <c r="AK7" s="296">
        <v>0.70833333333333337</v>
      </c>
      <c r="AL7">
        <v>5</v>
      </c>
      <c r="AM7" s="296">
        <v>0.45833333333333331</v>
      </c>
      <c r="AN7">
        <v>17</v>
      </c>
      <c r="AO7" s="296">
        <v>0.20833333333333334</v>
      </c>
      <c r="AP7">
        <v>0</v>
      </c>
      <c r="AQ7" s="296">
        <v>0</v>
      </c>
    </row>
    <row r="8" spans="1:43" ht="12" customHeight="1" x14ac:dyDescent="0.25">
      <c r="A8" s="239"/>
      <c r="B8" s="234" t="s">
        <v>3</v>
      </c>
      <c r="C8" s="235">
        <f>'VITESSEPL sens 1 '!X6</f>
        <v>0</v>
      </c>
      <c r="D8" s="161">
        <f>'VITESSEPL sens 1 '!Y6</f>
        <v>0</v>
      </c>
      <c r="E8" s="161">
        <f>'VITESSEPL sens 1 '!Z6</f>
        <v>0</v>
      </c>
      <c r="F8" s="161">
        <f>'VITESSEPL sens 1 '!AA6</f>
        <v>0</v>
      </c>
      <c r="G8" s="161">
        <f>'VITESSEPL sens 1 '!AB6</f>
        <v>0</v>
      </c>
      <c r="H8" s="161">
        <f>'VITESSEPL sens 1 '!AC6</f>
        <v>0</v>
      </c>
      <c r="I8" s="161">
        <f>'VITESSEPL sens 1 '!AD6</f>
        <v>0</v>
      </c>
      <c r="J8" s="161">
        <f>'VITESSEPL sens 1 '!AE6</f>
        <v>0</v>
      </c>
      <c r="K8" s="161">
        <f>'VITESSEPL sens 1 '!AF6</f>
        <v>0</v>
      </c>
      <c r="L8" s="161">
        <f>'VITESSEPL sens 1 '!AG6</f>
        <v>0</v>
      </c>
      <c r="M8" s="161">
        <f>'VITESSEPL sens 1 '!AH6</f>
        <v>0</v>
      </c>
      <c r="N8" s="240">
        <f>'VITESSEPL sens 1 '!AI6</f>
        <v>0</v>
      </c>
      <c r="O8" s="161">
        <f>'VITESSEPL sens 1 '!AK6</f>
        <v>0</v>
      </c>
      <c r="P8" s="161">
        <f>'VITESSEPL sens 1 '!AJ6</f>
        <v>0</v>
      </c>
      <c r="Q8" s="238">
        <f t="shared" si="0"/>
        <v>0</v>
      </c>
      <c r="S8">
        <v>59</v>
      </c>
      <c r="T8">
        <v>52</v>
      </c>
      <c r="U8">
        <v>43</v>
      </c>
      <c r="V8">
        <v>87</v>
      </c>
      <c r="W8" s="296">
        <v>0.70833333333333337</v>
      </c>
      <c r="X8">
        <v>20</v>
      </c>
      <c r="Y8" s="296">
        <v>0.20833333333333334</v>
      </c>
      <c r="Z8">
        <v>10</v>
      </c>
      <c r="AA8" s="296">
        <v>0.54166666666666663</v>
      </c>
      <c r="AB8">
        <v>1</v>
      </c>
      <c r="AC8" s="296">
        <v>8.3333333333333329E-2</v>
      </c>
      <c r="AD8">
        <v>1</v>
      </c>
      <c r="AE8" s="296">
        <v>8.3333333333333329E-2</v>
      </c>
      <c r="AF8">
        <v>1</v>
      </c>
      <c r="AG8" s="296">
        <v>8.3333333333333329E-2</v>
      </c>
      <c r="AH8">
        <v>9.1341479036690902</v>
      </c>
      <c r="AI8">
        <v>8.2977908706675301</v>
      </c>
      <c r="AJ8">
        <v>79</v>
      </c>
      <c r="AK8" s="296">
        <v>0.70833333333333337</v>
      </c>
      <c r="AL8">
        <v>5</v>
      </c>
      <c r="AM8" s="296">
        <v>0.45833333333333331</v>
      </c>
      <c r="AN8">
        <v>17</v>
      </c>
      <c r="AO8" s="296">
        <v>0.20833333333333334</v>
      </c>
      <c r="AP8">
        <v>0</v>
      </c>
      <c r="AQ8" s="296">
        <v>0</v>
      </c>
    </row>
    <row r="9" spans="1:43" ht="12" customHeight="1" x14ac:dyDescent="0.25">
      <c r="A9" s="233">
        <v>8.3333333333333329E-2</v>
      </c>
      <c r="B9" s="234" t="s">
        <v>2</v>
      </c>
      <c r="C9" s="235">
        <f>'VITESSEVL sens 1 '!X7</f>
        <v>0</v>
      </c>
      <c r="D9" s="161">
        <f>'VITESSEVL sens 1 '!Y7</f>
        <v>0</v>
      </c>
      <c r="E9" s="161">
        <f>'VITESSEVL sens 1 '!Z7</f>
        <v>0</v>
      </c>
      <c r="F9" s="161">
        <f>'VITESSEVL sens 1 '!AA7</f>
        <v>0</v>
      </c>
      <c r="G9" s="161">
        <f>'VITESSEVL sens 1 '!AB7</f>
        <v>0</v>
      </c>
      <c r="H9" s="161">
        <f>'VITESSEVL sens 1 '!AC7</f>
        <v>0</v>
      </c>
      <c r="I9" s="161">
        <f>'VITESSEVL sens 1 '!AD7</f>
        <v>0</v>
      </c>
      <c r="J9" s="161">
        <f>'VITESSEVL sens 1 '!AE7</f>
        <v>0</v>
      </c>
      <c r="K9" s="161">
        <f>'VITESSEVL sens 1 '!AF7</f>
        <v>0</v>
      </c>
      <c r="L9" s="161">
        <f>'VITESSEVL sens 1 '!AG7</f>
        <v>0</v>
      </c>
      <c r="M9" s="161">
        <f>'VITESSEVL sens 1 '!AH7</f>
        <v>0</v>
      </c>
      <c r="N9" s="240">
        <f>'VITESSEVL sens 1 '!AI7</f>
        <v>0</v>
      </c>
      <c r="O9" s="161">
        <f>'VITESSEVL sens 1 '!AK7</f>
        <v>0</v>
      </c>
      <c r="P9" s="161">
        <f>'VITESSEVL sens 1 '!AJ7</f>
        <v>0</v>
      </c>
      <c r="Q9" s="238">
        <f t="shared" si="0"/>
        <v>0</v>
      </c>
      <c r="S9">
        <v>59</v>
      </c>
      <c r="T9">
        <v>52</v>
      </c>
      <c r="U9">
        <v>42</v>
      </c>
      <c r="V9">
        <v>87</v>
      </c>
      <c r="W9" s="296">
        <v>0.66666666666666663</v>
      </c>
      <c r="X9">
        <v>23</v>
      </c>
      <c r="Y9" s="296">
        <v>0.20833333333333334</v>
      </c>
      <c r="Z9">
        <v>7</v>
      </c>
      <c r="AA9" s="296">
        <v>0.29166666666666669</v>
      </c>
      <c r="AB9">
        <v>2</v>
      </c>
      <c r="AC9" s="296">
        <v>0.20833333333333334</v>
      </c>
      <c r="AD9">
        <v>2</v>
      </c>
      <c r="AE9" s="296">
        <v>0.20833333333333334</v>
      </c>
      <c r="AF9">
        <v>2</v>
      </c>
      <c r="AG9" s="296">
        <v>0.20833333333333334</v>
      </c>
      <c r="AH9">
        <v>9.2137144483998199</v>
      </c>
      <c r="AI9">
        <v>8.0551378573950796</v>
      </c>
      <c r="AJ9">
        <v>79</v>
      </c>
      <c r="AK9" s="296">
        <v>0.70833333333333337</v>
      </c>
      <c r="AL9">
        <v>5</v>
      </c>
      <c r="AM9" s="296">
        <v>0.45833333333333331</v>
      </c>
      <c r="AN9">
        <v>17</v>
      </c>
      <c r="AO9" s="296">
        <v>0.20833333333333334</v>
      </c>
      <c r="AP9">
        <v>0</v>
      </c>
      <c r="AQ9" s="296">
        <v>0</v>
      </c>
    </row>
    <row r="10" spans="1:43" ht="12" customHeight="1" x14ac:dyDescent="0.25">
      <c r="A10" s="239"/>
      <c r="B10" s="234" t="s">
        <v>3</v>
      </c>
      <c r="C10" s="235">
        <f>'VITESSEPL sens 1 '!X7</f>
        <v>0</v>
      </c>
      <c r="D10" s="161">
        <f>'VITESSEPL sens 1 '!Y7</f>
        <v>0</v>
      </c>
      <c r="E10" s="161">
        <f>'VITESSEPL sens 1 '!Z7</f>
        <v>0</v>
      </c>
      <c r="F10" s="161">
        <f>'VITESSEPL sens 1 '!AA7</f>
        <v>1</v>
      </c>
      <c r="G10" s="161">
        <f>'VITESSEPL sens 1 '!AB7</f>
        <v>0</v>
      </c>
      <c r="H10" s="161">
        <f>'VITESSEPL sens 1 '!AC7</f>
        <v>0</v>
      </c>
      <c r="I10" s="161">
        <f>'VITESSEPL sens 1 '!AD7</f>
        <v>0</v>
      </c>
      <c r="J10" s="161">
        <f>'VITESSEPL sens 1 '!AE7</f>
        <v>0</v>
      </c>
      <c r="K10" s="161">
        <f>'VITESSEPL sens 1 '!AF7</f>
        <v>0</v>
      </c>
      <c r="L10" s="161">
        <f>'VITESSEPL sens 1 '!AG7</f>
        <v>0</v>
      </c>
      <c r="M10" s="161">
        <f>'VITESSEPL sens 1 '!AH7</f>
        <v>0</v>
      </c>
      <c r="N10" s="240">
        <f>'VITESSEPL sens 1 '!AI7</f>
        <v>0</v>
      </c>
      <c r="O10" s="161">
        <f>'VITESSEPL sens 1 '!AK7</f>
        <v>55</v>
      </c>
      <c r="P10" s="161">
        <f>'VITESSEPL sens 1 '!AJ7</f>
        <v>0</v>
      </c>
      <c r="Q10" s="238">
        <f t="shared" si="0"/>
        <v>0</v>
      </c>
      <c r="S10">
        <v>62</v>
      </c>
      <c r="T10">
        <v>54</v>
      </c>
      <c r="U10">
        <v>44</v>
      </c>
      <c r="V10">
        <v>55</v>
      </c>
      <c r="W10" s="296">
        <v>0.45833333333333331</v>
      </c>
      <c r="X10">
        <v>15</v>
      </c>
      <c r="Y10" s="296">
        <v>0.20833333333333334</v>
      </c>
      <c r="Z10">
        <v>5</v>
      </c>
      <c r="AA10" s="296">
        <v>0.5</v>
      </c>
      <c r="AB10">
        <v>1</v>
      </c>
      <c r="AC10" s="296">
        <v>8.3333333333333329E-2</v>
      </c>
      <c r="AD10">
        <v>1</v>
      </c>
      <c r="AE10" s="296">
        <v>8.3333333333333329E-2</v>
      </c>
      <c r="AF10">
        <v>1</v>
      </c>
      <c r="AG10" s="296">
        <v>8.3333333333333329E-2</v>
      </c>
      <c r="AH10">
        <v>8.9046460636561697</v>
      </c>
      <c r="AI10">
        <v>10.1255279264576</v>
      </c>
      <c r="AJ10">
        <v>79</v>
      </c>
      <c r="AK10" s="296">
        <v>0.70833333333333337</v>
      </c>
      <c r="AL10">
        <v>5</v>
      </c>
      <c r="AM10" s="296">
        <v>0.45833333333333331</v>
      </c>
      <c r="AN10">
        <v>17</v>
      </c>
      <c r="AO10" s="296">
        <v>0.20833333333333334</v>
      </c>
      <c r="AP10">
        <v>0</v>
      </c>
      <c r="AQ10" s="296">
        <v>0</v>
      </c>
    </row>
    <row r="11" spans="1:43" ht="12" customHeight="1" x14ac:dyDescent="0.25">
      <c r="A11" s="233">
        <v>0.125</v>
      </c>
      <c r="B11" s="234" t="s">
        <v>2</v>
      </c>
      <c r="C11" s="235">
        <f>'VITESSEVL sens 1 '!X8</f>
        <v>0</v>
      </c>
      <c r="D11" s="161">
        <f>'VITESSEVL sens 1 '!Y8</f>
        <v>0</v>
      </c>
      <c r="E11" s="161">
        <f>'VITESSEVL sens 1 '!Z8</f>
        <v>0</v>
      </c>
      <c r="F11" s="161">
        <f>'VITESSEVL sens 1 '!AA8</f>
        <v>1</v>
      </c>
      <c r="G11" s="161">
        <f>'VITESSEVL sens 1 '!AB8</f>
        <v>0</v>
      </c>
      <c r="H11" s="161">
        <f>'VITESSEVL sens 1 '!AC8</f>
        <v>0</v>
      </c>
      <c r="I11" s="161">
        <f>'VITESSEVL sens 1 '!AD8</f>
        <v>0</v>
      </c>
      <c r="J11" s="161">
        <f>'VITESSEVL sens 1 '!AE8</f>
        <v>0</v>
      </c>
      <c r="K11" s="161">
        <f>'VITESSEVL sens 1 '!AF8</f>
        <v>0</v>
      </c>
      <c r="L11" s="161">
        <f>'VITESSEVL sens 1 '!AG8</f>
        <v>0</v>
      </c>
      <c r="M11" s="161">
        <f>'VITESSEVL sens 1 '!AH8</f>
        <v>0</v>
      </c>
      <c r="N11" s="240">
        <f>'VITESSEVL sens 1 '!AI8</f>
        <v>0</v>
      </c>
      <c r="O11" s="161">
        <f>'VITESSEVL sens 1 '!AK8</f>
        <v>55</v>
      </c>
      <c r="P11" s="161">
        <f>'VITESSEVL sens 1 '!AJ8</f>
        <v>0</v>
      </c>
      <c r="Q11" s="238">
        <f t="shared" si="0"/>
        <v>0</v>
      </c>
      <c r="S11">
        <v>55</v>
      </c>
      <c r="T11">
        <v>46</v>
      </c>
      <c r="U11">
        <v>41</v>
      </c>
      <c r="V11">
        <v>59</v>
      </c>
      <c r="W11" s="296">
        <v>0.75</v>
      </c>
      <c r="X11">
        <v>6</v>
      </c>
      <c r="Y11" s="296">
        <v>0</v>
      </c>
      <c r="Z11">
        <v>3</v>
      </c>
      <c r="AA11" s="296">
        <v>0.75</v>
      </c>
      <c r="AB11">
        <v>0</v>
      </c>
      <c r="AC11" s="296">
        <v>0</v>
      </c>
      <c r="AD11">
        <v>0</v>
      </c>
      <c r="AE11" s="296">
        <v>0</v>
      </c>
      <c r="AF11">
        <v>0</v>
      </c>
      <c r="AG11" s="296">
        <v>0</v>
      </c>
      <c r="AH11">
        <v>8.6224253251271996</v>
      </c>
      <c r="AI11">
        <v>6</v>
      </c>
      <c r="AJ11">
        <v>79</v>
      </c>
      <c r="AK11" s="296">
        <v>0.70833333333333337</v>
      </c>
      <c r="AL11">
        <v>5</v>
      </c>
      <c r="AM11" s="296">
        <v>0.45833333333333331</v>
      </c>
      <c r="AN11">
        <v>17</v>
      </c>
      <c r="AO11" s="296">
        <v>0.20833333333333334</v>
      </c>
      <c r="AP11">
        <v>0</v>
      </c>
      <c r="AQ11" s="296">
        <v>0</v>
      </c>
    </row>
    <row r="12" spans="1:43" ht="12" customHeight="1" x14ac:dyDescent="0.25">
      <c r="A12" s="239"/>
      <c r="B12" s="234" t="s">
        <v>3</v>
      </c>
      <c r="C12" s="235">
        <f>'VITESSEPL sens 1 '!X8</f>
        <v>0</v>
      </c>
      <c r="D12" s="161">
        <f>'VITESSEPL sens 1 '!Y8</f>
        <v>0</v>
      </c>
      <c r="E12" s="161">
        <f>'VITESSEPL sens 1 '!Z8</f>
        <v>0</v>
      </c>
      <c r="F12" s="161">
        <f>'VITESSEPL sens 1 '!AA8</f>
        <v>0</v>
      </c>
      <c r="G12" s="161">
        <f>'VITESSEPL sens 1 '!AB8</f>
        <v>0</v>
      </c>
      <c r="H12" s="161">
        <f>'VITESSEPL sens 1 '!AC8</f>
        <v>0</v>
      </c>
      <c r="I12" s="161">
        <f>'VITESSEPL sens 1 '!AD8</f>
        <v>0</v>
      </c>
      <c r="J12" s="161">
        <f>'VITESSEPL sens 1 '!AE8</f>
        <v>0</v>
      </c>
      <c r="K12" s="161">
        <f>'VITESSEPL sens 1 '!AF8</f>
        <v>0</v>
      </c>
      <c r="L12" s="161">
        <f>'VITESSEPL sens 1 '!AG8</f>
        <v>0</v>
      </c>
      <c r="M12" s="161">
        <f>'VITESSEPL sens 1 '!AH8</f>
        <v>0</v>
      </c>
      <c r="N12" s="240">
        <f>'VITESSEPL sens 1 '!AI8</f>
        <v>0</v>
      </c>
      <c r="O12" s="161">
        <f>'VITESSEPL sens 1 '!AK8</f>
        <v>0</v>
      </c>
      <c r="P12" s="161">
        <f>'VITESSEPL sens 1 '!AJ8</f>
        <v>0</v>
      </c>
      <c r="Q12" s="238">
        <f t="shared" si="0"/>
        <v>0</v>
      </c>
      <c r="S12">
        <v>57</v>
      </c>
      <c r="T12">
        <v>48</v>
      </c>
      <c r="U12">
        <v>42</v>
      </c>
      <c r="V12">
        <v>87</v>
      </c>
      <c r="W12" s="296">
        <v>0.70833333333333337</v>
      </c>
      <c r="X12">
        <v>10</v>
      </c>
      <c r="Y12" s="296">
        <v>0.20833333333333334</v>
      </c>
      <c r="Z12">
        <v>8</v>
      </c>
      <c r="AA12" s="296">
        <v>0.625</v>
      </c>
      <c r="AB12">
        <v>1</v>
      </c>
      <c r="AC12" s="296">
        <v>0.20833333333333334</v>
      </c>
      <c r="AD12">
        <v>1</v>
      </c>
      <c r="AE12" s="296">
        <v>0.20833333333333334</v>
      </c>
      <c r="AF12">
        <v>1</v>
      </c>
      <c r="AG12" s="296">
        <v>0.20833333333333334</v>
      </c>
      <c r="AH12">
        <v>9.7125991255062107</v>
      </c>
      <c r="AI12">
        <v>12.304019216861199</v>
      </c>
      <c r="AJ12">
        <v>79</v>
      </c>
      <c r="AK12" s="296">
        <v>0.70833333333333337</v>
      </c>
      <c r="AL12">
        <v>5</v>
      </c>
      <c r="AM12" s="296">
        <v>0.45833333333333331</v>
      </c>
      <c r="AN12">
        <v>17</v>
      </c>
      <c r="AO12" s="296">
        <v>0.20833333333333334</v>
      </c>
      <c r="AP12">
        <v>0</v>
      </c>
      <c r="AQ12" s="296">
        <v>0</v>
      </c>
    </row>
    <row r="13" spans="1:43" ht="12" customHeight="1" x14ac:dyDescent="0.25">
      <c r="A13" s="233">
        <v>0.16666666666666699</v>
      </c>
      <c r="B13" s="234" t="s">
        <v>2</v>
      </c>
      <c r="C13" s="235">
        <f>'VITESSEVL sens 1 '!X9</f>
        <v>0</v>
      </c>
      <c r="D13" s="161">
        <f>'VITESSEVL sens 1 '!Y9</f>
        <v>0</v>
      </c>
      <c r="E13" s="161">
        <f>'VITESSEVL sens 1 '!Z9</f>
        <v>4</v>
      </c>
      <c r="F13" s="161">
        <f>'VITESSEVL sens 1 '!AA9</f>
        <v>4</v>
      </c>
      <c r="G13" s="161">
        <f>'VITESSEVL sens 1 '!AB9</f>
        <v>3</v>
      </c>
      <c r="H13" s="161">
        <f>'VITESSEVL sens 1 '!AC9</f>
        <v>0</v>
      </c>
      <c r="I13" s="161">
        <f>'VITESSEVL sens 1 '!AD9</f>
        <v>0</v>
      </c>
      <c r="J13" s="161">
        <f>'VITESSEVL sens 1 '!AE9</f>
        <v>0</v>
      </c>
      <c r="K13" s="161">
        <f>'VITESSEVL sens 1 '!AF9</f>
        <v>0</v>
      </c>
      <c r="L13" s="161">
        <f>'VITESSEVL sens 1 '!AG9</f>
        <v>0</v>
      </c>
      <c r="M13" s="161">
        <f>'VITESSEVL sens 1 '!AH9</f>
        <v>0</v>
      </c>
      <c r="N13" s="240">
        <f>'VITESSEVL sens 1 '!AI9</f>
        <v>0</v>
      </c>
      <c r="O13" s="161">
        <f>'VITESSEVL sens 1 '!AK9</f>
        <v>54</v>
      </c>
      <c r="P13" s="161">
        <f>'VITESSEVL sens 1 '!AJ9</f>
        <v>0</v>
      </c>
      <c r="Q13" s="238">
        <f t="shared" si="0"/>
        <v>0</v>
      </c>
      <c r="S13">
        <v>59</v>
      </c>
      <c r="T13">
        <v>51</v>
      </c>
      <c r="U13">
        <v>42</v>
      </c>
      <c r="V13">
        <v>117</v>
      </c>
      <c r="W13" s="296">
        <v>0.70833333333333337</v>
      </c>
      <c r="X13">
        <v>26</v>
      </c>
      <c r="Y13" s="296">
        <v>0.20833333333333334</v>
      </c>
      <c r="Z13">
        <v>12</v>
      </c>
      <c r="AA13" s="296">
        <v>0.45833333333333331</v>
      </c>
      <c r="AB13">
        <v>2</v>
      </c>
      <c r="AC13" s="296">
        <v>0.20833333333333334</v>
      </c>
      <c r="AD13">
        <v>2</v>
      </c>
      <c r="AE13" s="296">
        <v>0.20833333333333334</v>
      </c>
      <c r="AF13">
        <v>2</v>
      </c>
      <c r="AG13" s="296">
        <v>0.20833333333333334</v>
      </c>
      <c r="AH13">
        <v>9.0855290659099293</v>
      </c>
      <c r="AI13">
        <v>12.212314481702499</v>
      </c>
      <c r="AJ13">
        <v>79</v>
      </c>
      <c r="AK13" s="296">
        <v>0.70833333333333337</v>
      </c>
      <c r="AL13">
        <v>5</v>
      </c>
      <c r="AM13" s="296">
        <v>0.45833333333333331</v>
      </c>
      <c r="AN13">
        <v>17</v>
      </c>
      <c r="AO13" s="296">
        <v>0.20833333333333334</v>
      </c>
      <c r="AP13">
        <v>0</v>
      </c>
      <c r="AQ13" s="296">
        <v>0</v>
      </c>
    </row>
    <row r="14" spans="1:43" ht="12" customHeight="1" x14ac:dyDescent="0.25">
      <c r="A14" s="239"/>
      <c r="B14" s="234" t="s">
        <v>3</v>
      </c>
      <c r="C14" s="235">
        <f>'VITESSEPL sens 1 '!X9</f>
        <v>0</v>
      </c>
      <c r="D14" s="161">
        <f>'VITESSEPL sens 1 '!Y9</f>
        <v>0</v>
      </c>
      <c r="E14" s="161">
        <f>'VITESSEPL sens 1 '!Z9</f>
        <v>0</v>
      </c>
      <c r="F14" s="161">
        <f>'VITESSEPL sens 1 '!AA9</f>
        <v>0</v>
      </c>
      <c r="G14" s="161">
        <f>'VITESSEPL sens 1 '!AB9</f>
        <v>0</v>
      </c>
      <c r="H14" s="161">
        <f>'VITESSEPL sens 1 '!AC9</f>
        <v>0</v>
      </c>
      <c r="I14" s="161">
        <f>'VITESSEPL sens 1 '!AD9</f>
        <v>0</v>
      </c>
      <c r="J14" s="161">
        <f>'VITESSEPL sens 1 '!AE9</f>
        <v>0</v>
      </c>
      <c r="K14" s="161">
        <f>'VITESSEPL sens 1 '!AF9</f>
        <v>0</v>
      </c>
      <c r="L14" s="161">
        <f>'VITESSEPL sens 1 '!AG9</f>
        <v>0</v>
      </c>
      <c r="M14" s="161">
        <f>'VITESSEPL sens 1 '!AH9</f>
        <v>0</v>
      </c>
      <c r="N14" s="240">
        <f>'VITESSEPL sens 1 '!AI9</f>
        <v>0</v>
      </c>
      <c r="O14" s="161">
        <f>'VITESSEPL sens 1 '!AK9</f>
        <v>0</v>
      </c>
      <c r="P14" s="161">
        <f>'VITESSEPL sens 1 '!AJ9</f>
        <v>0</v>
      </c>
      <c r="Q14" s="238">
        <f t="shared" si="0"/>
        <v>0</v>
      </c>
      <c r="S14">
        <v>59</v>
      </c>
      <c r="T14">
        <v>51</v>
      </c>
      <c r="U14">
        <v>42</v>
      </c>
      <c r="V14">
        <v>82</v>
      </c>
      <c r="W14" s="296">
        <v>0.70833333333333337</v>
      </c>
      <c r="X14">
        <v>22</v>
      </c>
      <c r="Y14" s="296">
        <v>0.20833333333333334</v>
      </c>
      <c r="Z14">
        <v>7</v>
      </c>
      <c r="AA14" s="296">
        <v>0.33333333333333331</v>
      </c>
      <c r="AB14">
        <v>2</v>
      </c>
      <c r="AC14" s="296">
        <v>0.16666666666666666</v>
      </c>
      <c r="AD14">
        <v>2</v>
      </c>
      <c r="AE14" s="296">
        <v>0.16666666666666666</v>
      </c>
      <c r="AF14">
        <v>2</v>
      </c>
      <c r="AG14" s="296">
        <v>0.16666666666666666</v>
      </c>
      <c r="AH14">
        <v>9.5369885801126699</v>
      </c>
      <c r="AI14">
        <v>7.5213980463360999</v>
      </c>
      <c r="AJ14">
        <v>79</v>
      </c>
      <c r="AK14" s="296">
        <v>0.70833333333333337</v>
      </c>
      <c r="AL14">
        <v>5</v>
      </c>
      <c r="AM14" s="296">
        <v>0.45833333333333331</v>
      </c>
      <c r="AN14">
        <v>17</v>
      </c>
      <c r="AO14" s="296">
        <v>0.20833333333333334</v>
      </c>
      <c r="AP14">
        <v>0</v>
      </c>
      <c r="AQ14" s="296">
        <v>0</v>
      </c>
    </row>
    <row r="15" spans="1:43" ht="12" customHeight="1" x14ac:dyDescent="0.25">
      <c r="A15" s="233">
        <v>0.20833333333333301</v>
      </c>
      <c r="B15" s="234" t="s">
        <v>2</v>
      </c>
      <c r="C15" s="235">
        <f>'VITESSEVL sens 1 '!X10</f>
        <v>0</v>
      </c>
      <c r="D15" s="161">
        <f>'VITESSEVL sens 1 '!Y10</f>
        <v>3</v>
      </c>
      <c r="E15" s="161">
        <f>'VITESSEVL sens 1 '!Z10</f>
        <v>6</v>
      </c>
      <c r="F15" s="161">
        <f>'VITESSEVL sens 1 '!AA10</f>
        <v>8</v>
      </c>
      <c r="G15" s="161">
        <f>'VITESSEVL sens 1 '!AB10</f>
        <v>3</v>
      </c>
      <c r="H15" s="161">
        <f>'VITESSEVL sens 1 '!AC10</f>
        <v>0</v>
      </c>
      <c r="I15" s="161">
        <f>'VITESSEVL sens 1 '!AD10</f>
        <v>0</v>
      </c>
      <c r="J15" s="161">
        <f>'VITESSEVL sens 1 '!AE10</f>
        <v>0</v>
      </c>
      <c r="K15" s="161">
        <f>'VITESSEVL sens 1 '!AF10</f>
        <v>0</v>
      </c>
      <c r="L15" s="161">
        <f>'VITESSEVL sens 1 '!AG10</f>
        <v>0</v>
      </c>
      <c r="M15" s="161">
        <f>'VITESSEVL sens 1 '!AH10</f>
        <v>0</v>
      </c>
      <c r="N15" s="240">
        <f>'VITESSEVL sens 1 '!AI10</f>
        <v>0</v>
      </c>
      <c r="O15" s="161">
        <f>'VITESSEVL sens 1 '!AK10</f>
        <v>50</v>
      </c>
      <c r="P15" s="161">
        <f>'VITESSEVL sens 1 '!AJ10</f>
        <v>0</v>
      </c>
      <c r="Q15" s="238">
        <f t="shared" si="0"/>
        <v>0</v>
      </c>
    </row>
    <row r="16" spans="1:43" ht="12" customHeight="1" x14ac:dyDescent="0.25">
      <c r="A16" s="239"/>
      <c r="B16" s="234" t="s">
        <v>3</v>
      </c>
      <c r="C16" s="235">
        <f>'VITESSEPL sens 1 '!X10</f>
        <v>0</v>
      </c>
      <c r="D16" s="161">
        <f>'VITESSEPL sens 1 '!Y10</f>
        <v>0</v>
      </c>
      <c r="E16" s="161">
        <f>'VITESSEPL sens 1 '!Z10</f>
        <v>0</v>
      </c>
      <c r="F16" s="161">
        <f>'VITESSEPL sens 1 '!AA10</f>
        <v>0</v>
      </c>
      <c r="G16" s="161">
        <f>'VITESSEPL sens 1 '!AB10</f>
        <v>0</v>
      </c>
      <c r="H16" s="161">
        <f>'VITESSEPL sens 1 '!AC10</f>
        <v>0</v>
      </c>
      <c r="I16" s="161">
        <f>'VITESSEPL sens 1 '!AD10</f>
        <v>0</v>
      </c>
      <c r="J16" s="161">
        <f>'VITESSEPL sens 1 '!AE10</f>
        <v>0</v>
      </c>
      <c r="K16" s="161">
        <f>'VITESSEPL sens 1 '!AF10</f>
        <v>0</v>
      </c>
      <c r="L16" s="161">
        <f>'VITESSEPL sens 1 '!AG10</f>
        <v>0</v>
      </c>
      <c r="M16" s="161">
        <f>'VITESSEPL sens 1 '!AH10</f>
        <v>0</v>
      </c>
      <c r="N16" s="240">
        <f>'VITESSEPL sens 1 '!AI10</f>
        <v>0</v>
      </c>
      <c r="O16" s="161">
        <f>'VITESSEPL sens 1 '!AK10</f>
        <v>0</v>
      </c>
      <c r="P16" s="161">
        <f>'VITESSEPL sens 1 '!AJ10</f>
        <v>0</v>
      </c>
      <c r="Q16" s="238">
        <f t="shared" si="0"/>
        <v>0</v>
      </c>
    </row>
    <row r="17" spans="1:17" ht="12" customHeight="1" x14ac:dyDescent="0.25">
      <c r="A17" s="233">
        <v>0.25</v>
      </c>
      <c r="B17" s="234" t="s">
        <v>2</v>
      </c>
      <c r="C17" s="235">
        <f>'VITESSEVL sens 1 '!X11</f>
        <v>0</v>
      </c>
      <c r="D17" s="161">
        <f>'VITESSEVL sens 1 '!Y11</f>
        <v>1</v>
      </c>
      <c r="E17" s="161">
        <f>'VITESSEVL sens 1 '!Z11</f>
        <v>5</v>
      </c>
      <c r="F17" s="161">
        <f>'VITESSEVL sens 1 '!AA11</f>
        <v>15</v>
      </c>
      <c r="G17" s="161">
        <f>'VITESSEVL sens 1 '!AB11</f>
        <v>4</v>
      </c>
      <c r="H17" s="161">
        <f>'VITESSEVL sens 1 '!AC11</f>
        <v>0</v>
      </c>
      <c r="I17" s="161">
        <f>'VITESSEVL sens 1 '!AD11</f>
        <v>0</v>
      </c>
      <c r="J17" s="161">
        <f>'VITESSEVL sens 1 '!AE11</f>
        <v>0</v>
      </c>
      <c r="K17" s="161">
        <f>'VITESSEVL sens 1 '!AF11</f>
        <v>0</v>
      </c>
      <c r="L17" s="161">
        <f>'VITESSEVL sens 1 '!AG11</f>
        <v>0</v>
      </c>
      <c r="M17" s="161">
        <f>'VITESSEVL sens 1 '!AH11</f>
        <v>0</v>
      </c>
      <c r="N17" s="240">
        <f>'VITESSEVL sens 1 '!AI11</f>
        <v>0</v>
      </c>
      <c r="O17" s="161">
        <f>'VITESSEVL sens 1 '!AK11</f>
        <v>54</v>
      </c>
      <c r="P17" s="161">
        <f>'VITESSEVL sens 1 '!AJ11</f>
        <v>0</v>
      </c>
      <c r="Q17" s="238">
        <f t="shared" si="0"/>
        <v>0</v>
      </c>
    </row>
    <row r="18" spans="1:17" ht="12" customHeight="1" x14ac:dyDescent="0.25">
      <c r="A18" s="239"/>
      <c r="B18" s="234" t="s">
        <v>3</v>
      </c>
      <c r="C18" s="235">
        <f>'VITESSEPL sens 1 '!X11</f>
        <v>0</v>
      </c>
      <c r="D18" s="161">
        <f>'VITESSEPL sens 1 '!Y11</f>
        <v>0</v>
      </c>
      <c r="E18" s="161">
        <f>'VITESSEPL sens 1 '!Z11</f>
        <v>2</v>
      </c>
      <c r="F18" s="161">
        <f>'VITESSEPL sens 1 '!AA11</f>
        <v>0</v>
      </c>
      <c r="G18" s="161">
        <f>'VITESSEPL sens 1 '!AB11</f>
        <v>0</v>
      </c>
      <c r="H18" s="161">
        <f>'VITESSEPL sens 1 '!AC11</f>
        <v>0</v>
      </c>
      <c r="I18" s="161">
        <f>'VITESSEPL sens 1 '!AD11</f>
        <v>0</v>
      </c>
      <c r="J18" s="161">
        <f>'VITESSEPL sens 1 '!AE11</f>
        <v>0</v>
      </c>
      <c r="K18" s="161">
        <f>'VITESSEPL sens 1 '!AF11</f>
        <v>0</v>
      </c>
      <c r="L18" s="161">
        <f>'VITESSEPL sens 1 '!AG11</f>
        <v>0</v>
      </c>
      <c r="M18" s="161">
        <f>'VITESSEPL sens 1 '!AH11</f>
        <v>0</v>
      </c>
      <c r="N18" s="240">
        <f>'VITESSEPL sens 1 '!AI11</f>
        <v>0</v>
      </c>
      <c r="O18" s="161">
        <f>'VITESSEPL sens 1 '!AK11</f>
        <v>45</v>
      </c>
      <c r="P18" s="161">
        <f>'VITESSEPL sens 1 '!AJ11</f>
        <v>0</v>
      </c>
      <c r="Q18" s="238">
        <f t="shared" si="0"/>
        <v>0</v>
      </c>
    </row>
    <row r="19" spans="1:17" ht="12" customHeight="1" x14ac:dyDescent="0.25">
      <c r="A19" s="233">
        <v>0.29166666666666702</v>
      </c>
      <c r="B19" s="234" t="s">
        <v>2</v>
      </c>
      <c r="C19" s="235">
        <f>'VITESSEVL sens 1 '!X12</f>
        <v>0</v>
      </c>
      <c r="D19" s="161">
        <f>'VITESSEVL sens 1 '!Y12</f>
        <v>1</v>
      </c>
      <c r="E19" s="161">
        <f>'VITESSEVL sens 1 '!Z12</f>
        <v>6</v>
      </c>
      <c r="F19" s="161">
        <f>'VITESSEVL sens 1 '!AA12</f>
        <v>25</v>
      </c>
      <c r="G19" s="161">
        <f>'VITESSEVL sens 1 '!AB12</f>
        <v>11</v>
      </c>
      <c r="H19" s="161">
        <f>'VITESSEVL sens 1 '!AC12</f>
        <v>0</v>
      </c>
      <c r="I19" s="161">
        <f>'VITESSEVL sens 1 '!AD12</f>
        <v>0</v>
      </c>
      <c r="J19" s="161">
        <f>'VITESSEVL sens 1 '!AE12</f>
        <v>0</v>
      </c>
      <c r="K19" s="161">
        <f>'VITESSEVL sens 1 '!AF12</f>
        <v>0</v>
      </c>
      <c r="L19" s="161">
        <f>'VITESSEVL sens 1 '!AG12</f>
        <v>0</v>
      </c>
      <c r="M19" s="161">
        <f>'VITESSEVL sens 1 '!AH12</f>
        <v>0</v>
      </c>
      <c r="N19" s="240">
        <f>'VITESSEVL sens 1 '!AI12</f>
        <v>0</v>
      </c>
      <c r="O19" s="161">
        <f>'VITESSEVL sens 1 '!AK12</f>
        <v>56</v>
      </c>
      <c r="P19" s="161">
        <f>'VITESSEVL sens 1 '!AJ12</f>
        <v>0</v>
      </c>
      <c r="Q19" s="238">
        <f t="shared" si="0"/>
        <v>0</v>
      </c>
    </row>
    <row r="20" spans="1:17" ht="12" customHeight="1" x14ac:dyDescent="0.25">
      <c r="A20" s="239"/>
      <c r="B20" s="234" t="s">
        <v>3</v>
      </c>
      <c r="C20" s="235">
        <f>'VITESSEPL sens 1 '!X12</f>
        <v>0</v>
      </c>
      <c r="D20" s="161">
        <f>'VITESSEPL sens 1 '!Y12</f>
        <v>0</v>
      </c>
      <c r="E20" s="161">
        <f>'VITESSEPL sens 1 '!Z12</f>
        <v>3</v>
      </c>
      <c r="F20" s="161">
        <f>'VITESSEPL sens 1 '!AA12</f>
        <v>5</v>
      </c>
      <c r="G20" s="161">
        <f>'VITESSEPL sens 1 '!AB12</f>
        <v>1</v>
      </c>
      <c r="H20" s="161">
        <f>'VITESSEPL sens 1 '!AC12</f>
        <v>0</v>
      </c>
      <c r="I20" s="161">
        <f>'VITESSEPL sens 1 '!AD12</f>
        <v>0</v>
      </c>
      <c r="J20" s="161">
        <f>'VITESSEPL sens 1 '!AE12</f>
        <v>0</v>
      </c>
      <c r="K20" s="161">
        <f>'VITESSEPL sens 1 '!AF12</f>
        <v>0</v>
      </c>
      <c r="L20" s="161">
        <f>'VITESSEPL sens 1 '!AG12</f>
        <v>0</v>
      </c>
      <c r="M20" s="161">
        <f>'VITESSEPL sens 1 '!AH12</f>
        <v>0</v>
      </c>
      <c r="N20" s="240">
        <f>'VITESSEPL sens 1 '!AI12</f>
        <v>0</v>
      </c>
      <c r="O20" s="161">
        <f>'VITESSEPL sens 1 '!AK12</f>
        <v>53</v>
      </c>
      <c r="P20" s="161">
        <f>'VITESSEPL sens 1 '!AJ12</f>
        <v>0</v>
      </c>
      <c r="Q20" s="238">
        <f t="shared" si="0"/>
        <v>0</v>
      </c>
    </row>
    <row r="21" spans="1:17" ht="12" customHeight="1" x14ac:dyDescent="0.25">
      <c r="A21" s="233">
        <v>0.33333333333333298</v>
      </c>
      <c r="B21" s="234" t="s">
        <v>2</v>
      </c>
      <c r="C21" s="235">
        <f>'VITESSEVL sens 1 '!X13</f>
        <v>0</v>
      </c>
      <c r="D21" s="161">
        <f>'VITESSEVL sens 1 '!Y13</f>
        <v>0</v>
      </c>
      <c r="E21" s="161">
        <f>'VITESSEVL sens 1 '!Z13</f>
        <v>15</v>
      </c>
      <c r="F21" s="161">
        <f>'VITESSEVL sens 1 '!AA13</f>
        <v>35</v>
      </c>
      <c r="G21" s="161">
        <f>'VITESSEVL sens 1 '!AB13</f>
        <v>12</v>
      </c>
      <c r="H21" s="161">
        <f>'VITESSEVL sens 1 '!AC13</f>
        <v>0</v>
      </c>
      <c r="I21" s="161">
        <f>'VITESSEVL sens 1 '!AD13</f>
        <v>0</v>
      </c>
      <c r="J21" s="161">
        <f>'VITESSEVL sens 1 '!AE13</f>
        <v>0</v>
      </c>
      <c r="K21" s="161">
        <f>'VITESSEVL sens 1 '!AF13</f>
        <v>0</v>
      </c>
      <c r="L21" s="161">
        <f>'VITESSEVL sens 1 '!AG13</f>
        <v>0</v>
      </c>
      <c r="M21" s="161">
        <f>'VITESSEVL sens 1 '!AH13</f>
        <v>0</v>
      </c>
      <c r="N21" s="240">
        <f>'VITESSEVL sens 1 '!AI13</f>
        <v>0</v>
      </c>
      <c r="O21" s="161">
        <f>'VITESSEVL sens 1 '!AK13</f>
        <v>55</v>
      </c>
      <c r="P21" s="161">
        <f>'VITESSEVL sens 1 '!AJ13</f>
        <v>0</v>
      </c>
      <c r="Q21" s="238">
        <f t="shared" si="0"/>
        <v>0</v>
      </c>
    </row>
    <row r="22" spans="1:17" ht="12" customHeight="1" x14ac:dyDescent="0.25">
      <c r="A22" s="239"/>
      <c r="B22" s="234" t="s">
        <v>3</v>
      </c>
      <c r="C22" s="235">
        <f>'VITESSEPL sens 1 '!X13</f>
        <v>0</v>
      </c>
      <c r="D22" s="161">
        <f>'VITESSEPL sens 1 '!Y13</f>
        <v>1</v>
      </c>
      <c r="E22" s="161">
        <f>'VITESSEPL sens 1 '!Z13</f>
        <v>1</v>
      </c>
      <c r="F22" s="161">
        <f>'VITESSEPL sens 1 '!AA13</f>
        <v>2</v>
      </c>
      <c r="G22" s="161">
        <f>'VITESSEPL sens 1 '!AB13</f>
        <v>0</v>
      </c>
      <c r="H22" s="161">
        <f>'VITESSEPL sens 1 '!AC13</f>
        <v>0</v>
      </c>
      <c r="I22" s="161">
        <f>'VITESSEPL sens 1 '!AD13</f>
        <v>0</v>
      </c>
      <c r="J22" s="161">
        <f>'VITESSEPL sens 1 '!AE13</f>
        <v>0</v>
      </c>
      <c r="K22" s="161">
        <f>'VITESSEPL sens 1 '!AF13</f>
        <v>0</v>
      </c>
      <c r="L22" s="161">
        <f>'VITESSEPL sens 1 '!AG13</f>
        <v>0</v>
      </c>
      <c r="M22" s="161">
        <f>'VITESSEPL sens 1 '!AH13</f>
        <v>0</v>
      </c>
      <c r="N22" s="240">
        <f>'VITESSEPL sens 1 '!AI13</f>
        <v>0</v>
      </c>
      <c r="O22" s="161">
        <f>'VITESSEPL sens 1 '!AK13</f>
        <v>48</v>
      </c>
      <c r="P22" s="161">
        <f>'VITESSEPL sens 1 '!AJ13</f>
        <v>0</v>
      </c>
      <c r="Q22" s="238">
        <f t="shared" si="0"/>
        <v>0</v>
      </c>
    </row>
    <row r="23" spans="1:17" ht="12" customHeight="1" x14ac:dyDescent="0.25">
      <c r="A23" s="233">
        <v>0.375</v>
      </c>
      <c r="B23" s="234" t="s">
        <v>2</v>
      </c>
      <c r="C23" s="235">
        <f>'VITESSEVL sens 1 '!X14</f>
        <v>1</v>
      </c>
      <c r="D23" s="161">
        <f>'VITESSEVL sens 1 '!Y14</f>
        <v>1</v>
      </c>
      <c r="E23" s="161">
        <f>'VITESSEVL sens 1 '!Z14</f>
        <v>6</v>
      </c>
      <c r="F23" s="161">
        <f>'VITESSEVL sens 1 '!AA14</f>
        <v>18</v>
      </c>
      <c r="G23" s="161">
        <f>'VITESSEVL sens 1 '!AB14</f>
        <v>5</v>
      </c>
      <c r="H23" s="161">
        <f>'VITESSEVL sens 1 '!AC14</f>
        <v>2</v>
      </c>
      <c r="I23" s="161">
        <f>'VITESSEVL sens 1 '!AD14</f>
        <v>1</v>
      </c>
      <c r="J23" s="161">
        <f>'VITESSEVL sens 1 '!AE14</f>
        <v>0</v>
      </c>
      <c r="K23" s="161">
        <f>'VITESSEVL sens 1 '!AF14</f>
        <v>0</v>
      </c>
      <c r="L23" s="161">
        <f>'VITESSEVL sens 1 '!AG14</f>
        <v>0</v>
      </c>
      <c r="M23" s="161">
        <f>'VITESSEVL sens 1 '!AH14</f>
        <v>0</v>
      </c>
      <c r="N23" s="240">
        <f>'VITESSEVL sens 1 '!AI14</f>
        <v>0</v>
      </c>
      <c r="O23" s="161">
        <f>'VITESSEVL sens 1 '!AK14</f>
        <v>55</v>
      </c>
      <c r="P23" s="161">
        <f>'VITESSEVL sens 1 '!AJ14</f>
        <v>1</v>
      </c>
      <c r="Q23" s="238">
        <f t="shared" si="0"/>
        <v>2.9411764705882353E-2</v>
      </c>
    </row>
    <row r="24" spans="1:17" ht="12" customHeight="1" x14ac:dyDescent="0.25">
      <c r="A24" s="239"/>
      <c r="B24" s="234" t="s">
        <v>3</v>
      </c>
      <c r="C24" s="235">
        <f>'VITESSEPL sens 1 '!X14</f>
        <v>0</v>
      </c>
      <c r="D24" s="161">
        <f>'VITESSEPL sens 1 '!Y14</f>
        <v>0</v>
      </c>
      <c r="E24" s="161">
        <f>'VITESSEPL sens 1 '!Z14</f>
        <v>0</v>
      </c>
      <c r="F24" s="161">
        <f>'VITESSEPL sens 1 '!AA14</f>
        <v>1</v>
      </c>
      <c r="G24" s="161">
        <f>'VITESSEPL sens 1 '!AB14</f>
        <v>1</v>
      </c>
      <c r="H24" s="161">
        <f>'VITESSEPL sens 1 '!AC14</f>
        <v>0</v>
      </c>
      <c r="I24" s="161">
        <f>'VITESSEPL sens 1 '!AD14</f>
        <v>0</v>
      </c>
      <c r="J24" s="161">
        <f>'VITESSEPL sens 1 '!AE14</f>
        <v>0</v>
      </c>
      <c r="K24" s="161">
        <f>'VITESSEPL sens 1 '!AF14</f>
        <v>0</v>
      </c>
      <c r="L24" s="161">
        <f>'VITESSEPL sens 1 '!AG14</f>
        <v>0</v>
      </c>
      <c r="M24" s="161">
        <f>'VITESSEPL sens 1 '!AH14</f>
        <v>0</v>
      </c>
      <c r="N24" s="240">
        <f>'VITESSEPL sens 1 '!AI14</f>
        <v>0</v>
      </c>
      <c r="O24" s="161">
        <f>'VITESSEPL sens 1 '!AK14</f>
        <v>60</v>
      </c>
      <c r="P24" s="161">
        <f>'VITESSEPL sens 1 '!AJ14</f>
        <v>0</v>
      </c>
      <c r="Q24" s="238">
        <f t="shared" si="0"/>
        <v>0</v>
      </c>
    </row>
    <row r="25" spans="1:17" ht="12" customHeight="1" x14ac:dyDescent="0.25">
      <c r="A25" s="233">
        <v>0.41666666666666702</v>
      </c>
      <c r="B25" s="234" t="s">
        <v>2</v>
      </c>
      <c r="C25" s="235">
        <f>'VITESSEVL sens 1 '!X15</f>
        <v>0</v>
      </c>
      <c r="D25" s="161">
        <f>'VITESSEVL sens 1 '!Y15</f>
        <v>3</v>
      </c>
      <c r="E25" s="161">
        <f>'VITESSEVL sens 1 '!Z15</f>
        <v>6</v>
      </c>
      <c r="F25" s="161">
        <f>'VITESSEVL sens 1 '!AA15</f>
        <v>21</v>
      </c>
      <c r="G25" s="161">
        <f>'VITESSEVL sens 1 '!AB15</f>
        <v>8</v>
      </c>
      <c r="H25" s="161">
        <f>'VITESSEVL sens 1 '!AC15</f>
        <v>1</v>
      </c>
      <c r="I25" s="161">
        <f>'VITESSEVL sens 1 '!AD15</f>
        <v>0</v>
      </c>
      <c r="J25" s="161">
        <f>'VITESSEVL sens 1 '!AE15</f>
        <v>0</v>
      </c>
      <c r="K25" s="161">
        <f>'VITESSEVL sens 1 '!AF15</f>
        <v>0</v>
      </c>
      <c r="L25" s="161">
        <f>'VITESSEVL sens 1 '!AG15</f>
        <v>0</v>
      </c>
      <c r="M25" s="161">
        <f>'VITESSEVL sens 1 '!AH15</f>
        <v>0</v>
      </c>
      <c r="N25" s="240">
        <f>'VITESSEVL sens 1 '!AI15</f>
        <v>0</v>
      </c>
      <c r="O25" s="161">
        <f>'VITESSEVL sens 1 '!AK15</f>
        <v>54</v>
      </c>
      <c r="P25" s="161">
        <f>'VITESSEVL sens 1 '!AJ15</f>
        <v>0</v>
      </c>
      <c r="Q25" s="238">
        <f t="shared" si="0"/>
        <v>0</v>
      </c>
    </row>
    <row r="26" spans="1:17" ht="12" customHeight="1" x14ac:dyDescent="0.25">
      <c r="A26" s="239"/>
      <c r="B26" s="234" t="s">
        <v>3</v>
      </c>
      <c r="C26" s="235">
        <f>'VITESSEPL sens 1 '!X15</f>
        <v>0</v>
      </c>
      <c r="D26" s="161">
        <f>'VITESSEPL sens 1 '!Y15</f>
        <v>1</v>
      </c>
      <c r="E26" s="161">
        <f>'VITESSEPL sens 1 '!Z15</f>
        <v>2</v>
      </c>
      <c r="F26" s="161">
        <f>'VITESSEPL sens 1 '!AA15</f>
        <v>3</v>
      </c>
      <c r="G26" s="161">
        <f>'VITESSEPL sens 1 '!AB15</f>
        <v>1</v>
      </c>
      <c r="H26" s="161">
        <f>'VITESSEPL sens 1 '!AC15</f>
        <v>0</v>
      </c>
      <c r="I26" s="161">
        <f>'VITESSEPL sens 1 '!AD15</f>
        <v>0</v>
      </c>
      <c r="J26" s="161">
        <f>'VITESSEPL sens 1 '!AE15</f>
        <v>0</v>
      </c>
      <c r="K26" s="161">
        <f>'VITESSEPL sens 1 '!AF15</f>
        <v>0</v>
      </c>
      <c r="L26" s="161">
        <f>'VITESSEPL sens 1 '!AG15</f>
        <v>0</v>
      </c>
      <c r="M26" s="161">
        <f>'VITESSEPL sens 1 '!AH15</f>
        <v>0</v>
      </c>
      <c r="N26" s="240">
        <f>'VITESSEPL sens 1 '!AI15</f>
        <v>0</v>
      </c>
      <c r="O26" s="161">
        <f>'VITESSEPL sens 1 '!AK15</f>
        <v>51</v>
      </c>
      <c r="P26" s="161">
        <f>'VITESSEPL sens 1 '!AJ15</f>
        <v>0</v>
      </c>
      <c r="Q26" s="238">
        <f t="shared" si="0"/>
        <v>0</v>
      </c>
    </row>
    <row r="27" spans="1:17" ht="12" customHeight="1" x14ac:dyDescent="0.25">
      <c r="A27" s="233">
        <v>0.45833333333333298</v>
      </c>
      <c r="B27" s="234" t="s">
        <v>2</v>
      </c>
      <c r="C27" s="235">
        <f>'VITESSEVL sens 1 '!X16</f>
        <v>0</v>
      </c>
      <c r="D27" s="161">
        <f>'VITESSEVL sens 1 '!Y16</f>
        <v>2</v>
      </c>
      <c r="E27" s="161">
        <f>'VITESSEVL sens 1 '!Z16</f>
        <v>8</v>
      </c>
      <c r="F27" s="161">
        <f>'VITESSEVL sens 1 '!AA16</f>
        <v>23</v>
      </c>
      <c r="G27" s="161">
        <f>'VITESSEVL sens 1 '!AB16</f>
        <v>12</v>
      </c>
      <c r="H27" s="161">
        <f>'VITESSEVL sens 1 '!AC16</f>
        <v>2</v>
      </c>
      <c r="I27" s="161">
        <f>'VITESSEVL sens 1 '!AD16</f>
        <v>2</v>
      </c>
      <c r="J27" s="161">
        <f>'VITESSEVL sens 1 '!AE16</f>
        <v>0</v>
      </c>
      <c r="K27" s="161">
        <f>'VITESSEVL sens 1 '!AF16</f>
        <v>0</v>
      </c>
      <c r="L27" s="161">
        <f>'VITESSEVL sens 1 '!AG16</f>
        <v>0</v>
      </c>
      <c r="M27" s="161">
        <f>'VITESSEVL sens 1 '!AH16</f>
        <v>0</v>
      </c>
      <c r="N27" s="240">
        <f>'VITESSEVL sens 1 '!AI16</f>
        <v>0</v>
      </c>
      <c r="O27" s="161">
        <f>'VITESSEVL sens 1 '!AK16</f>
        <v>57</v>
      </c>
      <c r="P27" s="161">
        <f>'VITESSEVL sens 1 '!AJ16</f>
        <v>2</v>
      </c>
      <c r="Q27" s="238">
        <f t="shared" si="0"/>
        <v>4.0816326530612242E-2</v>
      </c>
    </row>
    <row r="28" spans="1:17" ht="12" customHeight="1" x14ac:dyDescent="0.25">
      <c r="A28" s="239"/>
      <c r="B28" s="234" t="s">
        <v>3</v>
      </c>
      <c r="C28" s="235">
        <f>'VITESSEPL sens 1 '!X16</f>
        <v>0</v>
      </c>
      <c r="D28" s="161">
        <f>'VITESSEPL sens 1 '!Y16</f>
        <v>0</v>
      </c>
      <c r="E28" s="161">
        <f>'VITESSEPL sens 1 '!Z16</f>
        <v>2</v>
      </c>
      <c r="F28" s="161">
        <f>'VITESSEPL sens 1 '!AA16</f>
        <v>1</v>
      </c>
      <c r="G28" s="161">
        <f>'VITESSEPL sens 1 '!AB16</f>
        <v>0</v>
      </c>
      <c r="H28" s="161">
        <f>'VITESSEPL sens 1 '!AC16</f>
        <v>1</v>
      </c>
      <c r="I28" s="161">
        <f>'VITESSEPL sens 1 '!AD16</f>
        <v>0</v>
      </c>
      <c r="J28" s="161">
        <f>'VITESSEPL sens 1 '!AE16</f>
        <v>0</v>
      </c>
      <c r="K28" s="161">
        <f>'VITESSEPL sens 1 '!AF16</f>
        <v>0</v>
      </c>
      <c r="L28" s="161">
        <f>'VITESSEPL sens 1 '!AG16</f>
        <v>0</v>
      </c>
      <c r="M28" s="161">
        <f>'VITESSEPL sens 1 '!AH16</f>
        <v>0</v>
      </c>
      <c r="N28" s="240">
        <f>'VITESSEPL sens 1 '!AI16</f>
        <v>0</v>
      </c>
      <c r="O28" s="161">
        <f>'VITESSEPL sens 1 '!AK16</f>
        <v>55</v>
      </c>
      <c r="P28" s="161">
        <f>'VITESSEPL sens 1 '!AJ16</f>
        <v>0</v>
      </c>
      <c r="Q28" s="238">
        <f t="shared" si="0"/>
        <v>0</v>
      </c>
    </row>
    <row r="29" spans="1:17" ht="12" customHeight="1" x14ac:dyDescent="0.25">
      <c r="A29" s="233">
        <v>0.5</v>
      </c>
      <c r="B29" s="234" t="s">
        <v>2</v>
      </c>
      <c r="C29" s="235">
        <f>'VITESSEVL sens 1 '!X17</f>
        <v>0</v>
      </c>
      <c r="D29" s="161">
        <f>'VITESSEVL sens 1 '!Y17</f>
        <v>0</v>
      </c>
      <c r="E29" s="161">
        <f>'VITESSEVL sens 1 '!Z17</f>
        <v>7</v>
      </c>
      <c r="F29" s="161">
        <f>'VITESSEVL sens 1 '!AA17</f>
        <v>28</v>
      </c>
      <c r="G29" s="161">
        <f>'VITESSEVL sens 1 '!AB17</f>
        <v>11</v>
      </c>
      <c r="H29" s="161">
        <f>'VITESSEVL sens 1 '!AC17</f>
        <v>3</v>
      </c>
      <c r="I29" s="161">
        <f>'VITESSEVL sens 1 '!AD17</f>
        <v>1</v>
      </c>
      <c r="J29" s="161">
        <f>'VITESSEVL sens 1 '!AE17</f>
        <v>0</v>
      </c>
      <c r="K29" s="161">
        <f>'VITESSEVL sens 1 '!AF17</f>
        <v>0</v>
      </c>
      <c r="L29" s="161">
        <f>'VITESSEVL sens 1 '!AG17</f>
        <v>0</v>
      </c>
      <c r="M29" s="161">
        <f>'VITESSEVL sens 1 '!AH17</f>
        <v>0</v>
      </c>
      <c r="N29" s="240">
        <f>'VITESSEVL sens 1 '!AI17</f>
        <v>0</v>
      </c>
      <c r="O29" s="161">
        <f>'VITESSEVL sens 1 '!AK17</f>
        <v>58</v>
      </c>
      <c r="P29" s="161">
        <f>'VITESSEVL sens 1 '!AJ17</f>
        <v>1</v>
      </c>
      <c r="Q29" s="238">
        <f t="shared" si="0"/>
        <v>0.02</v>
      </c>
    </row>
    <row r="30" spans="1:17" ht="12" customHeight="1" x14ac:dyDescent="0.25">
      <c r="A30" s="239"/>
      <c r="B30" s="234" t="s">
        <v>3</v>
      </c>
      <c r="C30" s="235">
        <f>'VITESSEPL sens 1 '!X17</f>
        <v>0</v>
      </c>
      <c r="D30" s="161">
        <f>'VITESSEPL sens 1 '!Y17</f>
        <v>0</v>
      </c>
      <c r="E30" s="161">
        <f>'VITESSEPL sens 1 '!Z17</f>
        <v>1</v>
      </c>
      <c r="F30" s="161">
        <f>'VITESSEPL sens 1 '!AA17</f>
        <v>4</v>
      </c>
      <c r="G30" s="161">
        <f>'VITESSEPL sens 1 '!AB17</f>
        <v>0</v>
      </c>
      <c r="H30" s="161">
        <f>'VITESSEPL sens 1 '!AC17</f>
        <v>0</v>
      </c>
      <c r="I30" s="161">
        <f>'VITESSEPL sens 1 '!AD17</f>
        <v>0</v>
      </c>
      <c r="J30" s="161">
        <f>'VITESSEPL sens 1 '!AE17</f>
        <v>0</v>
      </c>
      <c r="K30" s="161">
        <f>'VITESSEPL sens 1 '!AF17</f>
        <v>0</v>
      </c>
      <c r="L30" s="161">
        <f>'VITESSEPL sens 1 '!AG17</f>
        <v>0</v>
      </c>
      <c r="M30" s="161">
        <f>'VITESSEPL sens 1 '!AH17</f>
        <v>0</v>
      </c>
      <c r="N30" s="240">
        <f>'VITESSEPL sens 1 '!AI17</f>
        <v>0</v>
      </c>
      <c r="O30" s="161">
        <f>'VITESSEPL sens 1 '!AK17</f>
        <v>53</v>
      </c>
      <c r="P30" s="161">
        <f>'VITESSEPL sens 1 '!AJ17</f>
        <v>0</v>
      </c>
      <c r="Q30" s="238">
        <f t="shared" si="0"/>
        <v>0</v>
      </c>
    </row>
    <row r="31" spans="1:17" ht="12" customHeight="1" x14ac:dyDescent="0.25">
      <c r="A31" s="233">
        <v>0.54166666666666696</v>
      </c>
      <c r="B31" s="234" t="s">
        <v>2</v>
      </c>
      <c r="C31" s="235">
        <f>'VITESSEVL sens 1 '!X18</f>
        <v>0</v>
      </c>
      <c r="D31" s="161">
        <f>'VITESSEVL sens 1 '!Y18</f>
        <v>1</v>
      </c>
      <c r="E31" s="161">
        <f>'VITESSEVL sens 1 '!Z18</f>
        <v>11</v>
      </c>
      <c r="F31" s="161">
        <f>'VITESSEVL sens 1 '!AA18</f>
        <v>31</v>
      </c>
      <c r="G31" s="161">
        <f>'VITESSEVL sens 1 '!AB18</f>
        <v>17</v>
      </c>
      <c r="H31" s="161">
        <f>'VITESSEVL sens 1 '!AC18</f>
        <v>6</v>
      </c>
      <c r="I31" s="161">
        <f>'VITESSEVL sens 1 '!AD18</f>
        <v>0</v>
      </c>
      <c r="J31" s="161">
        <f>'VITESSEVL sens 1 '!AE18</f>
        <v>0</v>
      </c>
      <c r="K31" s="161">
        <f>'VITESSEVL sens 1 '!AF18</f>
        <v>0</v>
      </c>
      <c r="L31" s="161">
        <f>'VITESSEVL sens 1 '!AG18</f>
        <v>0</v>
      </c>
      <c r="M31" s="161">
        <f>'VITESSEVL sens 1 '!AH18</f>
        <v>0</v>
      </c>
      <c r="N31" s="240">
        <f>'VITESSEVL sens 1 '!AI18</f>
        <v>0</v>
      </c>
      <c r="O31" s="161">
        <f>'VITESSEVL sens 1 '!AK18</f>
        <v>57</v>
      </c>
      <c r="P31" s="161">
        <f>'VITESSEVL sens 1 '!AJ18</f>
        <v>0</v>
      </c>
      <c r="Q31" s="238">
        <f t="shared" si="0"/>
        <v>0</v>
      </c>
    </row>
    <row r="32" spans="1:17" ht="12" customHeight="1" x14ac:dyDescent="0.25">
      <c r="A32" s="239"/>
      <c r="B32" s="234" t="s">
        <v>3</v>
      </c>
      <c r="C32" s="235">
        <f>'VITESSEPL sens 1 '!X18</f>
        <v>0</v>
      </c>
      <c r="D32" s="161">
        <f>'VITESSEPL sens 1 '!Y18</f>
        <v>0</v>
      </c>
      <c r="E32" s="161">
        <f>'VITESSEPL sens 1 '!Z18</f>
        <v>4</v>
      </c>
      <c r="F32" s="161">
        <f>'VITESSEPL sens 1 '!AA18</f>
        <v>5</v>
      </c>
      <c r="G32" s="161">
        <f>'VITESSEPL sens 1 '!AB18</f>
        <v>0</v>
      </c>
      <c r="H32" s="161">
        <f>'VITESSEPL sens 1 '!AC18</f>
        <v>1</v>
      </c>
      <c r="I32" s="161">
        <f>'VITESSEPL sens 1 '!AD18</f>
        <v>0</v>
      </c>
      <c r="J32" s="161">
        <f>'VITESSEPL sens 1 '!AE18</f>
        <v>0</v>
      </c>
      <c r="K32" s="161">
        <f>'VITESSEPL sens 1 '!AF18</f>
        <v>0</v>
      </c>
      <c r="L32" s="161">
        <f>'VITESSEPL sens 1 '!AG18</f>
        <v>0</v>
      </c>
      <c r="M32" s="161">
        <f>'VITESSEPL sens 1 '!AH18</f>
        <v>0</v>
      </c>
      <c r="N32" s="240">
        <f>'VITESSEPL sens 1 '!AI18</f>
        <v>0</v>
      </c>
      <c r="O32" s="161">
        <f>'VITESSEPL sens 1 '!AK18</f>
        <v>53</v>
      </c>
      <c r="P32" s="161">
        <f>'VITESSEPL sens 1 '!AJ18</f>
        <v>0</v>
      </c>
      <c r="Q32" s="238">
        <f t="shared" si="0"/>
        <v>0</v>
      </c>
    </row>
    <row r="33" spans="1:17" ht="12" customHeight="1" x14ac:dyDescent="0.25">
      <c r="A33" s="233">
        <v>0.58333333333333304</v>
      </c>
      <c r="B33" s="234" t="s">
        <v>2</v>
      </c>
      <c r="C33" s="235">
        <f>'VITESSEVL sens 1 '!X19</f>
        <v>0</v>
      </c>
      <c r="D33" s="161">
        <f>'VITESSEVL sens 1 '!Y19</f>
        <v>2</v>
      </c>
      <c r="E33" s="161">
        <f>'VITESSEVL sens 1 '!Z19</f>
        <v>10</v>
      </c>
      <c r="F33" s="161">
        <f>'VITESSEVL sens 1 '!AA19</f>
        <v>24</v>
      </c>
      <c r="G33" s="161">
        <f>'VITESSEVL sens 1 '!AB19</f>
        <v>7</v>
      </c>
      <c r="H33" s="161">
        <f>'VITESSEVL sens 1 '!AC19</f>
        <v>2</v>
      </c>
      <c r="I33" s="161">
        <f>'VITESSEVL sens 1 '!AD19</f>
        <v>0</v>
      </c>
      <c r="J33" s="161">
        <f>'VITESSEVL sens 1 '!AE19</f>
        <v>0</v>
      </c>
      <c r="K33" s="161">
        <f>'VITESSEVL sens 1 '!AF19</f>
        <v>0</v>
      </c>
      <c r="L33" s="161">
        <f>'VITESSEVL sens 1 '!AG19</f>
        <v>0</v>
      </c>
      <c r="M33" s="161">
        <f>'VITESSEVL sens 1 '!AH19</f>
        <v>0</v>
      </c>
      <c r="N33" s="240">
        <f>'VITESSEVL sens 1 '!AI19</f>
        <v>0</v>
      </c>
      <c r="O33" s="161">
        <f>'VITESSEVL sens 1 '!AK19</f>
        <v>54</v>
      </c>
      <c r="P33" s="161">
        <f>'VITESSEVL sens 1 '!AJ19</f>
        <v>0</v>
      </c>
      <c r="Q33" s="238">
        <f t="shared" si="0"/>
        <v>0</v>
      </c>
    </row>
    <row r="34" spans="1:17" ht="12" customHeight="1" x14ac:dyDescent="0.25">
      <c r="A34" s="239"/>
      <c r="B34" s="234" t="s">
        <v>3</v>
      </c>
      <c r="C34" s="235">
        <f>'VITESSEPL sens 1 '!X19</f>
        <v>0</v>
      </c>
      <c r="D34" s="161">
        <f>'VITESSEPL sens 1 '!Y19</f>
        <v>0</v>
      </c>
      <c r="E34" s="161">
        <f>'VITESSEPL sens 1 '!Z19</f>
        <v>0</v>
      </c>
      <c r="F34" s="161">
        <f>'VITESSEPL sens 1 '!AA19</f>
        <v>2</v>
      </c>
      <c r="G34" s="161">
        <f>'VITESSEPL sens 1 '!AB19</f>
        <v>0</v>
      </c>
      <c r="H34" s="161">
        <f>'VITESSEPL sens 1 '!AC19</f>
        <v>1</v>
      </c>
      <c r="I34" s="161">
        <f>'VITESSEPL sens 1 '!AD19</f>
        <v>0</v>
      </c>
      <c r="J34" s="161">
        <f>'VITESSEPL sens 1 '!AE19</f>
        <v>0</v>
      </c>
      <c r="K34" s="161">
        <f>'VITESSEPL sens 1 '!AF19</f>
        <v>0</v>
      </c>
      <c r="L34" s="161">
        <f>'VITESSEPL sens 1 '!AG19</f>
        <v>0</v>
      </c>
      <c r="M34" s="161">
        <f>'VITESSEPL sens 1 '!AH19</f>
        <v>0</v>
      </c>
      <c r="N34" s="240">
        <f>'VITESSEPL sens 1 '!AI19</f>
        <v>0</v>
      </c>
      <c r="O34" s="161">
        <f>'VITESSEPL sens 1 '!AK19</f>
        <v>62</v>
      </c>
      <c r="P34" s="161">
        <f>'VITESSEPL sens 1 '!AJ19</f>
        <v>0</v>
      </c>
      <c r="Q34" s="238">
        <f t="shared" si="0"/>
        <v>0</v>
      </c>
    </row>
    <row r="35" spans="1:17" ht="12" customHeight="1" x14ac:dyDescent="0.25">
      <c r="A35" s="233">
        <v>0.625</v>
      </c>
      <c r="B35" s="234" t="s">
        <v>2</v>
      </c>
      <c r="C35" s="235">
        <f>'VITESSEVL sens 1 '!X20</f>
        <v>1</v>
      </c>
      <c r="D35" s="161">
        <f>'VITESSEVL sens 1 '!Y20</f>
        <v>3</v>
      </c>
      <c r="E35" s="161">
        <f>'VITESSEVL sens 1 '!Z20</f>
        <v>8</v>
      </c>
      <c r="F35" s="161">
        <f>'VITESSEVL sens 1 '!AA20</f>
        <v>21</v>
      </c>
      <c r="G35" s="161">
        <f>'VITESSEVL sens 1 '!AB20</f>
        <v>12</v>
      </c>
      <c r="H35" s="161">
        <f>'VITESSEVL sens 1 '!AC20</f>
        <v>1</v>
      </c>
      <c r="I35" s="161">
        <f>'VITESSEVL sens 1 '!AD20</f>
        <v>1</v>
      </c>
      <c r="J35" s="161">
        <f>'VITESSEVL sens 1 '!AE20</f>
        <v>0</v>
      </c>
      <c r="K35" s="161">
        <f>'VITESSEVL sens 1 '!AF20</f>
        <v>0</v>
      </c>
      <c r="L35" s="161">
        <f>'VITESSEVL sens 1 '!AG20</f>
        <v>0</v>
      </c>
      <c r="M35" s="161">
        <f>'VITESSEVL sens 1 '!AH20</f>
        <v>0</v>
      </c>
      <c r="N35" s="240">
        <f>'VITESSEVL sens 1 '!AI20</f>
        <v>0</v>
      </c>
      <c r="O35" s="161">
        <f>'VITESSEVL sens 1 '!AK20</f>
        <v>55</v>
      </c>
      <c r="P35" s="161">
        <f>'VITESSEVL sens 1 '!AJ20</f>
        <v>1</v>
      </c>
      <c r="Q35" s="238">
        <f t="shared" si="0"/>
        <v>2.1276595744680851E-2</v>
      </c>
    </row>
    <row r="36" spans="1:17" ht="12" customHeight="1" x14ac:dyDescent="0.25">
      <c r="A36" s="239"/>
      <c r="B36" s="234" t="s">
        <v>3</v>
      </c>
      <c r="C36" s="235">
        <f>'VITESSEPL sens 1 '!X20</f>
        <v>0</v>
      </c>
      <c r="D36" s="161">
        <f>'VITESSEPL sens 1 '!Y20</f>
        <v>0</v>
      </c>
      <c r="E36" s="161">
        <f>'VITESSEPL sens 1 '!Z20</f>
        <v>5</v>
      </c>
      <c r="F36" s="161">
        <f>'VITESSEPL sens 1 '!AA20</f>
        <v>0</v>
      </c>
      <c r="G36" s="161">
        <f>'VITESSEPL sens 1 '!AB20</f>
        <v>1</v>
      </c>
      <c r="H36" s="161">
        <f>'VITESSEPL sens 1 '!AC20</f>
        <v>0</v>
      </c>
      <c r="I36" s="161">
        <f>'VITESSEPL sens 1 '!AD20</f>
        <v>0</v>
      </c>
      <c r="J36" s="161">
        <f>'VITESSEPL sens 1 '!AE20</f>
        <v>0</v>
      </c>
      <c r="K36" s="161">
        <f>'VITESSEPL sens 1 '!AF20</f>
        <v>0</v>
      </c>
      <c r="L36" s="161">
        <f>'VITESSEPL sens 1 '!AG20</f>
        <v>0</v>
      </c>
      <c r="M36" s="161">
        <f>'VITESSEPL sens 1 '!AH20</f>
        <v>0</v>
      </c>
      <c r="N36" s="240">
        <f>'VITESSEPL sens 1 '!AI20</f>
        <v>0</v>
      </c>
      <c r="O36" s="161">
        <f>'VITESSEPL sens 1 '!AK20</f>
        <v>48</v>
      </c>
      <c r="P36" s="161">
        <f>'VITESSEPL sens 1 '!AJ20</f>
        <v>0</v>
      </c>
      <c r="Q36" s="238">
        <f t="shared" si="0"/>
        <v>0</v>
      </c>
    </row>
    <row r="37" spans="1:17" ht="12" customHeight="1" x14ac:dyDescent="0.25">
      <c r="A37" s="233">
        <v>0.66666666666666696</v>
      </c>
      <c r="B37" s="234" t="s">
        <v>2</v>
      </c>
      <c r="C37" s="235">
        <f>'VITESSEVL sens 1 '!X21</f>
        <v>0</v>
      </c>
      <c r="D37" s="161">
        <f>'VITESSEVL sens 1 '!Y21</f>
        <v>3</v>
      </c>
      <c r="E37" s="161">
        <f>'VITESSEVL sens 1 '!Z21</f>
        <v>9</v>
      </c>
      <c r="F37" s="161">
        <f>'VITESSEVL sens 1 '!AA21</f>
        <v>41</v>
      </c>
      <c r="G37" s="161">
        <f>'VITESSEVL sens 1 '!AB21</f>
        <v>21</v>
      </c>
      <c r="H37" s="161">
        <f>'VITESSEVL sens 1 '!AC21</f>
        <v>1</v>
      </c>
      <c r="I37" s="161">
        <f>'VITESSEVL sens 1 '!AD21</f>
        <v>0</v>
      </c>
      <c r="J37" s="161">
        <f>'VITESSEVL sens 1 '!AE21</f>
        <v>0</v>
      </c>
      <c r="K37" s="161">
        <f>'VITESSEVL sens 1 '!AF21</f>
        <v>0</v>
      </c>
      <c r="L37" s="161">
        <f>'VITESSEVL sens 1 '!AG21</f>
        <v>0</v>
      </c>
      <c r="M37" s="161">
        <f>'VITESSEVL sens 1 '!AH21</f>
        <v>0</v>
      </c>
      <c r="N37" s="240">
        <f>'VITESSEVL sens 1 '!AI21</f>
        <v>0</v>
      </c>
      <c r="O37" s="161">
        <f>'VITESSEVL sens 1 '!AK21</f>
        <v>56</v>
      </c>
      <c r="P37" s="161">
        <f>'VITESSEVL sens 1 '!AJ21</f>
        <v>0</v>
      </c>
      <c r="Q37" s="238">
        <f t="shared" si="0"/>
        <v>0</v>
      </c>
    </row>
    <row r="38" spans="1:17" ht="12" customHeight="1" x14ac:dyDescent="0.25">
      <c r="A38" s="239"/>
      <c r="B38" s="234" t="s">
        <v>3</v>
      </c>
      <c r="C38" s="235">
        <f>'VITESSEPL sens 1 '!X21</f>
        <v>0</v>
      </c>
      <c r="D38" s="161">
        <f>'VITESSEPL sens 1 '!Y21</f>
        <v>0</v>
      </c>
      <c r="E38" s="161">
        <f>'VITESSEPL sens 1 '!Z21</f>
        <v>6</v>
      </c>
      <c r="F38" s="161">
        <f>'VITESSEPL sens 1 '!AA21</f>
        <v>1</v>
      </c>
      <c r="G38" s="161">
        <f>'VITESSEPL sens 1 '!AB21</f>
        <v>0</v>
      </c>
      <c r="H38" s="161">
        <f>'VITESSEPL sens 1 '!AC21</f>
        <v>0</v>
      </c>
      <c r="I38" s="161">
        <f>'VITESSEPL sens 1 '!AD21</f>
        <v>0</v>
      </c>
      <c r="J38" s="161">
        <f>'VITESSEPL sens 1 '!AE21</f>
        <v>0</v>
      </c>
      <c r="K38" s="161">
        <f>'VITESSEPL sens 1 '!AF21</f>
        <v>0</v>
      </c>
      <c r="L38" s="161">
        <f>'VITESSEPL sens 1 '!AG21</f>
        <v>0</v>
      </c>
      <c r="M38" s="161">
        <f>'VITESSEPL sens 1 '!AH21</f>
        <v>0</v>
      </c>
      <c r="N38" s="240">
        <f>'VITESSEPL sens 1 '!AI21</f>
        <v>0</v>
      </c>
      <c r="O38" s="161">
        <f>'VITESSEPL sens 1 '!AK21</f>
        <v>46</v>
      </c>
      <c r="P38" s="161">
        <f>'VITESSEPL sens 1 '!AJ21</f>
        <v>0</v>
      </c>
      <c r="Q38" s="238">
        <f t="shared" si="0"/>
        <v>0</v>
      </c>
    </row>
    <row r="39" spans="1:17" ht="12" customHeight="1" x14ac:dyDescent="0.25">
      <c r="A39" s="233">
        <v>0.70833333333333304</v>
      </c>
      <c r="B39" s="234" t="s">
        <v>2</v>
      </c>
      <c r="C39" s="235">
        <f>'VITESSEVL sens 1 '!X22</f>
        <v>0</v>
      </c>
      <c r="D39" s="161">
        <f>'VITESSEVL sens 1 '!Y22</f>
        <v>0</v>
      </c>
      <c r="E39" s="161">
        <f>'VITESSEVL sens 1 '!Z22</f>
        <v>10</v>
      </c>
      <c r="F39" s="161">
        <f>'VITESSEVL sens 1 '!AA22</f>
        <v>44</v>
      </c>
      <c r="G39" s="161">
        <f>'VITESSEVL sens 1 '!AB22</f>
        <v>27</v>
      </c>
      <c r="H39" s="161">
        <f>'VITESSEVL sens 1 '!AC22</f>
        <v>3</v>
      </c>
      <c r="I39" s="161">
        <f>'VITESSEVL sens 1 '!AD22</f>
        <v>2</v>
      </c>
      <c r="J39" s="161">
        <f>'VITESSEVL sens 1 '!AE22</f>
        <v>1</v>
      </c>
      <c r="K39" s="161">
        <f>'VITESSEVL sens 1 '!AF22</f>
        <v>0</v>
      </c>
      <c r="L39" s="161">
        <f>'VITESSEVL sens 1 '!AG22</f>
        <v>0</v>
      </c>
      <c r="M39" s="161">
        <f>'VITESSEVL sens 1 '!AH22</f>
        <v>0</v>
      </c>
      <c r="N39" s="240">
        <f>'VITESSEVL sens 1 '!AI22</f>
        <v>0</v>
      </c>
      <c r="O39" s="161">
        <f>'VITESSEVL sens 1 '!AK22</f>
        <v>59</v>
      </c>
      <c r="P39" s="161">
        <f>'VITESSEVL sens 1 '!AJ22</f>
        <v>3</v>
      </c>
      <c r="Q39" s="238">
        <f t="shared" si="0"/>
        <v>3.4482758620689655E-2</v>
      </c>
    </row>
    <row r="40" spans="1:17" ht="12" customHeight="1" x14ac:dyDescent="0.25">
      <c r="A40" s="239"/>
      <c r="B40" s="234" t="s">
        <v>3</v>
      </c>
      <c r="C40" s="235">
        <f>'VITESSEPL sens 1 '!X22</f>
        <v>0</v>
      </c>
      <c r="D40" s="161">
        <f>'VITESSEPL sens 1 '!Y22</f>
        <v>0</v>
      </c>
      <c r="E40" s="161">
        <f>'VITESSEPL sens 1 '!Z22</f>
        <v>0</v>
      </c>
      <c r="F40" s="161">
        <f>'VITESSEPL sens 1 '!AA22</f>
        <v>5</v>
      </c>
      <c r="G40" s="161">
        <f>'VITESSEPL sens 1 '!AB22</f>
        <v>2</v>
      </c>
      <c r="H40" s="161">
        <f>'VITESSEPL sens 1 '!AC22</f>
        <v>0</v>
      </c>
      <c r="I40" s="161">
        <f>'VITESSEPL sens 1 '!AD22</f>
        <v>0</v>
      </c>
      <c r="J40" s="161">
        <f>'VITESSEPL sens 1 '!AE22</f>
        <v>0</v>
      </c>
      <c r="K40" s="161">
        <f>'VITESSEPL sens 1 '!AF22</f>
        <v>0</v>
      </c>
      <c r="L40" s="161">
        <f>'VITESSEPL sens 1 '!AG22</f>
        <v>0</v>
      </c>
      <c r="M40" s="161">
        <f>'VITESSEPL sens 1 '!AH22</f>
        <v>0</v>
      </c>
      <c r="N40" s="240">
        <f>'VITESSEPL sens 1 '!AI22</f>
        <v>0</v>
      </c>
      <c r="O40" s="161">
        <f>'VITESSEPL sens 1 '!AK22</f>
        <v>58</v>
      </c>
      <c r="P40" s="161">
        <f>'VITESSEPL sens 1 '!AJ22</f>
        <v>0</v>
      </c>
      <c r="Q40" s="238">
        <f t="shared" si="0"/>
        <v>0</v>
      </c>
    </row>
    <row r="41" spans="1:17" ht="12" customHeight="1" x14ac:dyDescent="0.25">
      <c r="A41" s="233">
        <v>0.75</v>
      </c>
      <c r="B41" s="234" t="s">
        <v>2</v>
      </c>
      <c r="C41" s="235">
        <f>'VITESSEVL sens 1 '!X23</f>
        <v>0</v>
      </c>
      <c r="D41" s="161">
        <f>'VITESSEVL sens 1 '!Y23</f>
        <v>0</v>
      </c>
      <c r="E41" s="161">
        <f>'VITESSEVL sens 1 '!Z23</f>
        <v>15</v>
      </c>
      <c r="F41" s="161">
        <f>'VITESSEVL sens 1 '!AA23</f>
        <v>37</v>
      </c>
      <c r="G41" s="161">
        <f>'VITESSEVL sens 1 '!AB23</f>
        <v>18</v>
      </c>
      <c r="H41" s="161">
        <f>'VITESSEVL sens 1 '!AC23</f>
        <v>2</v>
      </c>
      <c r="I41" s="161">
        <f>'VITESSEVL sens 1 '!AD23</f>
        <v>0</v>
      </c>
      <c r="J41" s="161">
        <f>'VITESSEVL sens 1 '!AE23</f>
        <v>1</v>
      </c>
      <c r="K41" s="161">
        <f>'VITESSEVL sens 1 '!AF23</f>
        <v>0</v>
      </c>
      <c r="L41" s="161">
        <f>'VITESSEVL sens 1 '!AG23</f>
        <v>0</v>
      </c>
      <c r="M41" s="161">
        <f>'VITESSEVL sens 1 '!AH23</f>
        <v>0</v>
      </c>
      <c r="N41" s="240">
        <f>'VITESSEVL sens 1 '!AI23</f>
        <v>0</v>
      </c>
      <c r="O41" s="161">
        <f>'VITESSEVL sens 1 '!AK23</f>
        <v>57</v>
      </c>
      <c r="P41" s="161">
        <f>'VITESSEVL sens 1 '!AJ23</f>
        <v>1</v>
      </c>
      <c r="Q41" s="238">
        <f t="shared" si="0"/>
        <v>1.3698630136986301E-2</v>
      </c>
    </row>
    <row r="42" spans="1:17" ht="12" customHeight="1" x14ac:dyDescent="0.25">
      <c r="A42" s="239"/>
      <c r="B42" s="234" t="s">
        <v>3</v>
      </c>
      <c r="C42" s="235">
        <f>'VITESSEPL sens 1 '!X23</f>
        <v>0</v>
      </c>
      <c r="D42" s="161">
        <f>'VITESSEPL sens 1 '!Y23</f>
        <v>0</v>
      </c>
      <c r="E42" s="161">
        <f>'VITESSEPL sens 1 '!Z23</f>
        <v>1</v>
      </c>
      <c r="F42" s="161">
        <f>'VITESSEPL sens 1 '!AA23</f>
        <v>2</v>
      </c>
      <c r="G42" s="161">
        <f>'VITESSEPL sens 1 '!AB23</f>
        <v>0</v>
      </c>
      <c r="H42" s="161">
        <f>'VITESSEPL sens 1 '!AC23</f>
        <v>0</v>
      </c>
      <c r="I42" s="161">
        <f>'VITESSEPL sens 1 '!AD23</f>
        <v>0</v>
      </c>
      <c r="J42" s="161">
        <f>'VITESSEPL sens 1 '!AE23</f>
        <v>0</v>
      </c>
      <c r="K42" s="161">
        <f>'VITESSEPL sens 1 '!AF23</f>
        <v>0</v>
      </c>
      <c r="L42" s="161">
        <f>'VITESSEPL sens 1 '!AG23</f>
        <v>0</v>
      </c>
      <c r="M42" s="161">
        <f>'VITESSEPL sens 1 '!AH23</f>
        <v>0</v>
      </c>
      <c r="N42" s="240">
        <f>'VITESSEPL sens 1 '!AI23</f>
        <v>0</v>
      </c>
      <c r="O42" s="161">
        <f>'VITESSEPL sens 1 '!AK23</f>
        <v>52</v>
      </c>
      <c r="P42" s="161">
        <f>'VITESSEPL sens 1 '!AJ23</f>
        <v>0</v>
      </c>
      <c r="Q42" s="238">
        <f t="shared" si="0"/>
        <v>0</v>
      </c>
    </row>
    <row r="43" spans="1:17" ht="12" customHeight="1" x14ac:dyDescent="0.25">
      <c r="A43" s="233">
        <v>0.79166666666666696</v>
      </c>
      <c r="B43" s="234" t="s">
        <v>2</v>
      </c>
      <c r="C43" s="235">
        <f>'VITESSEVL sens 1 '!X24</f>
        <v>0</v>
      </c>
      <c r="D43" s="161">
        <f>'VITESSEVL sens 1 '!Y24</f>
        <v>1</v>
      </c>
      <c r="E43" s="161">
        <f>'VITESSEVL sens 1 '!Z24</f>
        <v>4</v>
      </c>
      <c r="F43" s="161">
        <f>'VITESSEVL sens 1 '!AA24</f>
        <v>23</v>
      </c>
      <c r="G43" s="161">
        <f>'VITESSEVL sens 1 '!AB24</f>
        <v>10</v>
      </c>
      <c r="H43" s="161">
        <f>'VITESSEVL sens 1 '!AC24</f>
        <v>3</v>
      </c>
      <c r="I43" s="161">
        <f>'VITESSEVL sens 1 '!AD24</f>
        <v>1</v>
      </c>
      <c r="J43" s="161">
        <f>'VITESSEVL sens 1 '!AE24</f>
        <v>0</v>
      </c>
      <c r="K43" s="161">
        <f>'VITESSEVL sens 1 '!AF24</f>
        <v>0</v>
      </c>
      <c r="L43" s="161">
        <f>'VITESSEVL sens 1 '!AG24</f>
        <v>0</v>
      </c>
      <c r="M43" s="161">
        <f>'VITESSEVL sens 1 '!AH24</f>
        <v>0</v>
      </c>
      <c r="N43" s="240">
        <f>'VITESSEVL sens 1 '!AI24</f>
        <v>0</v>
      </c>
      <c r="O43" s="161">
        <f>'VITESSEVL sens 1 '!AK24</f>
        <v>58</v>
      </c>
      <c r="P43" s="161">
        <f>'VITESSEVL sens 1 '!AJ24</f>
        <v>1</v>
      </c>
      <c r="Q43" s="238">
        <f t="shared" si="0"/>
        <v>2.3809523809523808E-2</v>
      </c>
    </row>
    <row r="44" spans="1:17" ht="12" customHeight="1" x14ac:dyDescent="0.25">
      <c r="A44" s="239"/>
      <c r="B44" s="234" t="s">
        <v>3</v>
      </c>
      <c r="C44" s="235">
        <f>'VITESSEPL sens 1 '!X24</f>
        <v>0</v>
      </c>
      <c r="D44" s="161">
        <f>'VITESSEPL sens 1 '!Y24</f>
        <v>1</v>
      </c>
      <c r="E44" s="161">
        <f>'VITESSEPL sens 1 '!Z24</f>
        <v>1</v>
      </c>
      <c r="F44" s="161">
        <f>'VITESSEPL sens 1 '!AA24</f>
        <v>2</v>
      </c>
      <c r="G44" s="161">
        <f>'VITESSEPL sens 1 '!AB24</f>
        <v>0</v>
      </c>
      <c r="H44" s="161">
        <f>'VITESSEPL sens 1 '!AC24</f>
        <v>0</v>
      </c>
      <c r="I44" s="161">
        <f>'VITESSEPL sens 1 '!AD24</f>
        <v>0</v>
      </c>
      <c r="J44" s="161">
        <f>'VITESSEPL sens 1 '!AE24</f>
        <v>0</v>
      </c>
      <c r="K44" s="161">
        <f>'VITESSEPL sens 1 '!AF24</f>
        <v>0</v>
      </c>
      <c r="L44" s="161">
        <f>'VITESSEPL sens 1 '!AG24</f>
        <v>0</v>
      </c>
      <c r="M44" s="161">
        <f>'VITESSEPL sens 1 '!AH24</f>
        <v>0</v>
      </c>
      <c r="N44" s="240">
        <f>'VITESSEPL sens 1 '!AI24</f>
        <v>0</v>
      </c>
      <c r="O44" s="161">
        <f>'VITESSEPL sens 1 '!AK24</f>
        <v>48</v>
      </c>
      <c r="P44" s="161">
        <f>'VITESSEPL sens 1 '!AJ24</f>
        <v>0</v>
      </c>
      <c r="Q44" s="238">
        <f t="shared" si="0"/>
        <v>0</v>
      </c>
    </row>
    <row r="45" spans="1:17" ht="12" customHeight="1" x14ac:dyDescent="0.25">
      <c r="A45" s="233">
        <v>0.83333333333333304</v>
      </c>
      <c r="B45" s="234" t="s">
        <v>2</v>
      </c>
      <c r="C45" s="235">
        <f>'VITESSEVL sens 1 '!X25</f>
        <v>0</v>
      </c>
      <c r="D45" s="161">
        <f>'VITESSEVL sens 1 '!Y25</f>
        <v>1</v>
      </c>
      <c r="E45" s="161">
        <f>'VITESSEVL sens 1 '!Z25</f>
        <v>6</v>
      </c>
      <c r="F45" s="161">
        <f>'VITESSEVL sens 1 '!AA25</f>
        <v>9</v>
      </c>
      <c r="G45" s="161">
        <f>'VITESSEVL sens 1 '!AB25</f>
        <v>9</v>
      </c>
      <c r="H45" s="161">
        <f>'VITESSEVL sens 1 '!AC25</f>
        <v>1</v>
      </c>
      <c r="I45" s="161">
        <f>'VITESSEVL sens 1 '!AD25</f>
        <v>0</v>
      </c>
      <c r="J45" s="161">
        <f>'VITESSEVL sens 1 '!AE25</f>
        <v>0</v>
      </c>
      <c r="K45" s="161">
        <f>'VITESSEVL sens 1 '!AF25</f>
        <v>0</v>
      </c>
      <c r="L45" s="161">
        <f>'VITESSEVL sens 1 '!AG25</f>
        <v>0</v>
      </c>
      <c r="M45" s="161">
        <f>'VITESSEVL sens 1 '!AH25</f>
        <v>0</v>
      </c>
      <c r="N45" s="240">
        <f>'VITESSEVL sens 1 '!AI25</f>
        <v>0</v>
      </c>
      <c r="O45" s="161">
        <f>'VITESSEVL sens 1 '!AK25</f>
        <v>56</v>
      </c>
      <c r="P45" s="161">
        <f>'VITESSEVL sens 1 '!AJ25</f>
        <v>0</v>
      </c>
      <c r="Q45" s="238">
        <f t="shared" si="0"/>
        <v>0</v>
      </c>
    </row>
    <row r="46" spans="1:17" ht="12" customHeight="1" x14ac:dyDescent="0.25">
      <c r="A46" s="239"/>
      <c r="B46" s="234" t="s">
        <v>3</v>
      </c>
      <c r="C46" s="235">
        <f>'VITESSEPL sens 1 '!X25</f>
        <v>0</v>
      </c>
      <c r="D46" s="161">
        <f>'VITESSEPL sens 1 '!Y25</f>
        <v>0</v>
      </c>
      <c r="E46" s="161">
        <f>'VITESSEPL sens 1 '!Z25</f>
        <v>0</v>
      </c>
      <c r="F46" s="161">
        <f>'VITESSEPL sens 1 '!AA25</f>
        <v>1</v>
      </c>
      <c r="G46" s="161">
        <f>'VITESSEPL sens 1 '!AB25</f>
        <v>0</v>
      </c>
      <c r="H46" s="161">
        <f>'VITESSEPL sens 1 '!AC25</f>
        <v>0</v>
      </c>
      <c r="I46" s="161">
        <f>'VITESSEPL sens 1 '!AD25</f>
        <v>0</v>
      </c>
      <c r="J46" s="161">
        <f>'VITESSEPL sens 1 '!AE25</f>
        <v>0</v>
      </c>
      <c r="K46" s="161">
        <f>'VITESSEPL sens 1 '!AF25</f>
        <v>0</v>
      </c>
      <c r="L46" s="161">
        <f>'VITESSEPL sens 1 '!AG25</f>
        <v>0</v>
      </c>
      <c r="M46" s="161">
        <f>'VITESSEPL sens 1 '!AH25</f>
        <v>0</v>
      </c>
      <c r="N46" s="240">
        <f>'VITESSEPL sens 1 '!AI25</f>
        <v>0</v>
      </c>
      <c r="O46" s="161">
        <f>'VITESSEPL sens 1 '!AK25</f>
        <v>55</v>
      </c>
      <c r="P46" s="161">
        <f>'VITESSEPL sens 1 '!AJ25</f>
        <v>0</v>
      </c>
      <c r="Q46" s="238">
        <f t="shared" si="0"/>
        <v>0</v>
      </c>
    </row>
    <row r="47" spans="1:17" ht="12" customHeight="1" x14ac:dyDescent="0.25">
      <c r="A47" s="233">
        <v>0.875</v>
      </c>
      <c r="B47" s="234" t="s">
        <v>2</v>
      </c>
      <c r="C47" s="235">
        <f>'VITESSEVL sens 1 '!X26</f>
        <v>0</v>
      </c>
      <c r="D47" s="161">
        <f>'VITESSEVL sens 1 '!Y26</f>
        <v>0</v>
      </c>
      <c r="E47" s="161">
        <f>'VITESSEVL sens 1 '!Z26</f>
        <v>7</v>
      </c>
      <c r="F47" s="161">
        <f>'VITESSEVL sens 1 '!AA26</f>
        <v>12</v>
      </c>
      <c r="G47" s="161">
        <f>'VITESSEVL sens 1 '!AB26</f>
        <v>2</v>
      </c>
      <c r="H47" s="161">
        <f>'VITESSEVL sens 1 '!AC26</f>
        <v>3</v>
      </c>
      <c r="I47" s="161">
        <f>'VITESSEVL sens 1 '!AD26</f>
        <v>2</v>
      </c>
      <c r="J47" s="161">
        <f>'VITESSEVL sens 1 '!AE26</f>
        <v>0</v>
      </c>
      <c r="K47" s="161">
        <f>'VITESSEVL sens 1 '!AF26</f>
        <v>0</v>
      </c>
      <c r="L47" s="161">
        <f>'VITESSEVL sens 1 '!AG26</f>
        <v>0</v>
      </c>
      <c r="M47" s="161">
        <f>'VITESSEVL sens 1 '!AH26</f>
        <v>0</v>
      </c>
      <c r="N47" s="240">
        <f>'VITESSEVL sens 1 '!AI26</f>
        <v>0</v>
      </c>
      <c r="O47" s="161">
        <f>'VITESSEVL sens 1 '!AK26</f>
        <v>58</v>
      </c>
      <c r="P47" s="161">
        <f>'VITESSEVL sens 1 '!AJ26</f>
        <v>2</v>
      </c>
      <c r="Q47" s="238">
        <f t="shared" si="0"/>
        <v>7.6923076923076927E-2</v>
      </c>
    </row>
    <row r="48" spans="1:17" ht="12" customHeight="1" x14ac:dyDescent="0.25">
      <c r="A48" s="239"/>
      <c r="B48" s="234" t="s">
        <v>3</v>
      </c>
      <c r="C48" s="235">
        <f>'VITESSEPL sens 1 '!X26</f>
        <v>0</v>
      </c>
      <c r="D48" s="161">
        <f>'VITESSEPL sens 1 '!Y26</f>
        <v>0</v>
      </c>
      <c r="E48" s="161">
        <f>'VITESSEPL sens 1 '!Z26</f>
        <v>0</v>
      </c>
      <c r="F48" s="161">
        <f>'VITESSEPL sens 1 '!AA26</f>
        <v>0</v>
      </c>
      <c r="G48" s="161">
        <f>'VITESSEPL sens 1 '!AB26</f>
        <v>0</v>
      </c>
      <c r="H48" s="161">
        <f>'VITESSEPL sens 1 '!AC26</f>
        <v>0</v>
      </c>
      <c r="I48" s="161">
        <f>'VITESSEPL sens 1 '!AD26</f>
        <v>0</v>
      </c>
      <c r="J48" s="161">
        <f>'VITESSEPL sens 1 '!AE26</f>
        <v>0</v>
      </c>
      <c r="K48" s="161">
        <f>'VITESSEPL sens 1 '!AF26</f>
        <v>0</v>
      </c>
      <c r="L48" s="161">
        <f>'VITESSEPL sens 1 '!AG26</f>
        <v>0</v>
      </c>
      <c r="M48" s="161">
        <f>'VITESSEPL sens 1 '!AH26</f>
        <v>0</v>
      </c>
      <c r="N48" s="240">
        <f>'VITESSEPL sens 1 '!AI26</f>
        <v>0</v>
      </c>
      <c r="O48" s="161">
        <f>'VITESSEPL sens 1 '!AK26</f>
        <v>0</v>
      </c>
      <c r="P48" s="161">
        <f>'VITESSEPL sens 1 '!AJ26</f>
        <v>0</v>
      </c>
      <c r="Q48" s="238">
        <f t="shared" si="0"/>
        <v>0</v>
      </c>
    </row>
    <row r="49" spans="1:17" ht="12" customHeight="1" x14ac:dyDescent="0.25">
      <c r="A49" s="233">
        <v>0.91666666666666696</v>
      </c>
      <c r="B49" s="234" t="s">
        <v>2</v>
      </c>
      <c r="C49" s="235">
        <f>'VITESSEVL sens 1 '!X27</f>
        <v>0</v>
      </c>
      <c r="D49" s="161">
        <f>'VITESSEVL sens 1 '!Y27</f>
        <v>0</v>
      </c>
      <c r="E49" s="161">
        <f>'VITESSEVL sens 1 '!Z27</f>
        <v>1</v>
      </c>
      <c r="F49" s="161">
        <f>'VITESSEVL sens 1 '!AA27</f>
        <v>5</v>
      </c>
      <c r="G49" s="161">
        <f>'VITESSEVL sens 1 '!AB27</f>
        <v>5</v>
      </c>
      <c r="H49" s="161">
        <f>'VITESSEVL sens 1 '!AC27</f>
        <v>0</v>
      </c>
      <c r="I49" s="161">
        <f>'VITESSEVL sens 1 '!AD27</f>
        <v>0</v>
      </c>
      <c r="J49" s="161">
        <f>'VITESSEVL sens 1 '!AE27</f>
        <v>0</v>
      </c>
      <c r="K49" s="161">
        <f>'VITESSEVL sens 1 '!AF27</f>
        <v>0</v>
      </c>
      <c r="L49" s="161">
        <f>'VITESSEVL sens 1 '!AG27</f>
        <v>0</v>
      </c>
      <c r="M49" s="161">
        <f>'VITESSEVL sens 1 '!AH27</f>
        <v>0</v>
      </c>
      <c r="N49" s="240">
        <f>'VITESSEVL sens 1 '!AI27</f>
        <v>0</v>
      </c>
      <c r="O49" s="161">
        <f>'VITESSEVL sens 1 '!AK27</f>
        <v>59</v>
      </c>
      <c r="P49" s="161">
        <f>'VITESSEVL sens 1 '!AJ27</f>
        <v>0</v>
      </c>
      <c r="Q49" s="238">
        <f t="shared" si="0"/>
        <v>0</v>
      </c>
    </row>
    <row r="50" spans="1:17" ht="12" customHeight="1" x14ac:dyDescent="0.25">
      <c r="A50" s="239"/>
      <c r="B50" s="234" t="s">
        <v>3</v>
      </c>
      <c r="C50" s="235">
        <f>'VITESSEPL sens 1 '!X27</f>
        <v>0</v>
      </c>
      <c r="D50" s="161">
        <f>'VITESSEPL sens 1 '!Y27</f>
        <v>0</v>
      </c>
      <c r="E50" s="161">
        <f>'VITESSEPL sens 1 '!Z27</f>
        <v>0</v>
      </c>
      <c r="F50" s="161">
        <f>'VITESSEPL sens 1 '!AA27</f>
        <v>1</v>
      </c>
      <c r="G50" s="161">
        <f>'VITESSEPL sens 1 '!AB27</f>
        <v>0</v>
      </c>
      <c r="H50" s="161">
        <f>'VITESSEPL sens 1 '!AC27</f>
        <v>0</v>
      </c>
      <c r="I50" s="161">
        <f>'VITESSEPL sens 1 '!AD27</f>
        <v>0</v>
      </c>
      <c r="J50" s="161">
        <f>'VITESSEPL sens 1 '!AE27</f>
        <v>0</v>
      </c>
      <c r="K50" s="161">
        <f>'VITESSEPL sens 1 '!AF27</f>
        <v>0</v>
      </c>
      <c r="L50" s="161">
        <f>'VITESSEPL sens 1 '!AG27</f>
        <v>0</v>
      </c>
      <c r="M50" s="161">
        <f>'VITESSEPL sens 1 '!AH27</f>
        <v>0</v>
      </c>
      <c r="N50" s="240">
        <f>'VITESSEPL sens 1 '!AI27</f>
        <v>0</v>
      </c>
      <c r="O50" s="161">
        <f>'VITESSEPL sens 1 '!AK27</f>
        <v>55</v>
      </c>
      <c r="P50" s="161">
        <f>'VITESSEPL sens 1 '!AJ27</f>
        <v>0</v>
      </c>
      <c r="Q50" s="238">
        <f t="shared" si="0"/>
        <v>0</v>
      </c>
    </row>
    <row r="51" spans="1:17" ht="12" customHeight="1" x14ac:dyDescent="0.25">
      <c r="A51" s="233">
        <v>0.95833333333333304</v>
      </c>
      <c r="B51" s="234" t="s">
        <v>2</v>
      </c>
      <c r="C51" s="235">
        <f>'VITESSEVL sens 1 '!X28</f>
        <v>0</v>
      </c>
      <c r="D51" s="161">
        <f>'VITESSEVL sens 1 '!Y28</f>
        <v>0</v>
      </c>
      <c r="E51" s="161">
        <f>'VITESSEVL sens 1 '!Z28</f>
        <v>1</v>
      </c>
      <c r="F51" s="161">
        <f>'VITESSEVL sens 1 '!AA28</f>
        <v>1</v>
      </c>
      <c r="G51" s="161">
        <f>'VITESSEVL sens 1 '!AB28</f>
        <v>1</v>
      </c>
      <c r="H51" s="161">
        <f>'VITESSEVL sens 1 '!AC28</f>
        <v>1</v>
      </c>
      <c r="I51" s="161">
        <f>'VITESSEVL sens 1 '!AD28</f>
        <v>0</v>
      </c>
      <c r="J51" s="161">
        <f>'VITESSEVL sens 1 '!AE28</f>
        <v>0</v>
      </c>
      <c r="K51" s="161">
        <f>'VITESSEVL sens 1 '!AF28</f>
        <v>0</v>
      </c>
      <c r="L51" s="161">
        <f>'VITESSEVL sens 1 '!AG28</f>
        <v>0</v>
      </c>
      <c r="M51" s="161">
        <f>'VITESSEVL sens 1 '!AH28</f>
        <v>0</v>
      </c>
      <c r="N51" s="240">
        <f>'VITESSEVL sens 1 '!AI28</f>
        <v>0</v>
      </c>
      <c r="O51" s="161">
        <f>'VITESSEVL sens 1 '!AK28</f>
        <v>60</v>
      </c>
      <c r="P51" s="161">
        <f>'VITESSEVL sens 1 '!AJ28</f>
        <v>0</v>
      </c>
      <c r="Q51" s="238">
        <f t="shared" si="0"/>
        <v>0</v>
      </c>
    </row>
    <row r="52" spans="1:17" ht="12" customHeight="1" x14ac:dyDescent="0.25">
      <c r="A52" s="239"/>
      <c r="B52" s="231" t="s">
        <v>3</v>
      </c>
      <c r="C52" s="241">
        <f>'VITESSEPL sens 1 '!X28</f>
        <v>0</v>
      </c>
      <c r="D52" s="242">
        <f>'VITESSEPL sens 1 '!Y28</f>
        <v>0</v>
      </c>
      <c r="E52" s="242">
        <f>'VITESSEPL sens 1 '!Z28</f>
        <v>0</v>
      </c>
      <c r="F52" s="242">
        <f>'VITESSEPL sens 1 '!AA28</f>
        <v>0</v>
      </c>
      <c r="G52" s="242">
        <f>'VITESSEPL sens 1 '!AB28</f>
        <v>0</v>
      </c>
      <c r="H52" s="242">
        <f>'VITESSEPL sens 1 '!AC28</f>
        <v>0</v>
      </c>
      <c r="I52" s="242">
        <f>'VITESSEPL sens 1 '!AD28</f>
        <v>0</v>
      </c>
      <c r="J52" s="242">
        <f>'VITESSEPL sens 1 '!AE28</f>
        <v>0</v>
      </c>
      <c r="K52" s="242">
        <f>'VITESSEPL sens 1 '!AF28</f>
        <v>0</v>
      </c>
      <c r="L52" s="242">
        <f>'VITESSEPL sens 1 '!AG28</f>
        <v>0</v>
      </c>
      <c r="M52" s="242">
        <f>'VITESSEPL sens 1 '!AH28</f>
        <v>0</v>
      </c>
      <c r="N52" s="243">
        <f>'VITESSEPL sens 1 '!AI28</f>
        <v>0</v>
      </c>
      <c r="O52" s="242">
        <f>'VITESSEPL sens 1 '!AK28</f>
        <v>0</v>
      </c>
      <c r="P52" s="242">
        <f>'VITESSEPL sens 1 '!AJ28</f>
        <v>0</v>
      </c>
      <c r="Q52" s="244">
        <f t="shared" si="0"/>
        <v>0</v>
      </c>
    </row>
    <row r="53" spans="1:17" ht="9.9" customHeight="1" x14ac:dyDescent="0.25">
      <c r="A53" s="245" t="s">
        <v>53</v>
      </c>
      <c r="B53" s="278" t="s">
        <v>2</v>
      </c>
      <c r="C53" s="245">
        <f>C51+C49+C47+C45+C43+C41+C39+C37+C35+C33+C31+C29+C27+C25+C23+C21+C19+C17+C15+C13+C11+C9+C7+C5</f>
        <v>2</v>
      </c>
      <c r="D53" s="247">
        <f t="shared" ref="D53:N53" si="1">D51+D49+D47+D45+D43+D41+D39+D37+D35+D33+D31+D29+D27+D25+D23+D21+D19+D17+D15+D13+D11+D9+D7+D5</f>
        <v>22</v>
      </c>
      <c r="E53" s="247">
        <f t="shared" si="1"/>
        <v>146</v>
      </c>
      <c r="F53" s="247">
        <f t="shared" si="1"/>
        <v>427</v>
      </c>
      <c r="G53" s="247">
        <f t="shared" si="1"/>
        <v>200</v>
      </c>
      <c r="H53" s="247">
        <f>H51+H49+H47+H45+H43+H41+H39+H37+H35+H33+H31+H29+H27+H25+H23+H21+H19+H17+H15+H13+H11+H9+H7+H5</f>
        <v>31</v>
      </c>
      <c r="I53" s="247">
        <f t="shared" si="1"/>
        <v>10</v>
      </c>
      <c r="J53" s="247">
        <f t="shared" si="1"/>
        <v>2</v>
      </c>
      <c r="K53" s="247">
        <f t="shared" si="1"/>
        <v>0</v>
      </c>
      <c r="L53" s="247">
        <f t="shared" si="1"/>
        <v>0</v>
      </c>
      <c r="M53" s="247">
        <f t="shared" si="1"/>
        <v>0</v>
      </c>
      <c r="N53" s="247">
        <f t="shared" si="1"/>
        <v>0</v>
      </c>
      <c r="O53" s="247"/>
      <c r="P53" s="247"/>
      <c r="Q53" s="246"/>
    </row>
    <row r="54" spans="1:17" ht="9.9" customHeight="1" x14ac:dyDescent="0.25">
      <c r="A54" s="248"/>
      <c r="B54" s="277" t="s">
        <v>3</v>
      </c>
      <c r="C54" s="268">
        <f>C52+C50+C48+C46+C44+C42+C40+C38+C36+C34+C32+C30+C28+C26+C24+C22+C20+C18+C16+C14+C12+C10+C8+C6</f>
        <v>0</v>
      </c>
      <c r="D54" s="250">
        <f t="shared" ref="D54:N54" si="2">D52+D50+D48+D46+D44+D42+D40+D38+D36+D34+D32+D30+D28+D26+D24+D22+D20+D18+D16+D14+D12+D10+D8+D6</f>
        <v>3</v>
      </c>
      <c r="E54" s="250">
        <f t="shared" si="2"/>
        <v>28</v>
      </c>
      <c r="F54" s="250">
        <f t="shared" si="2"/>
        <v>36</v>
      </c>
      <c r="G54" s="250">
        <f t="shared" si="2"/>
        <v>6</v>
      </c>
      <c r="H54" s="250">
        <f t="shared" si="2"/>
        <v>3</v>
      </c>
      <c r="I54" s="250">
        <f t="shared" si="2"/>
        <v>0</v>
      </c>
      <c r="J54" s="250">
        <f t="shared" si="2"/>
        <v>0</v>
      </c>
      <c r="K54" s="250">
        <f t="shared" si="2"/>
        <v>0</v>
      </c>
      <c r="L54" s="250">
        <f t="shared" si="2"/>
        <v>0</v>
      </c>
      <c r="M54" s="250">
        <f t="shared" si="2"/>
        <v>0</v>
      </c>
      <c r="N54" s="250">
        <f t="shared" si="2"/>
        <v>0</v>
      </c>
      <c r="O54" s="250"/>
      <c r="P54" s="250"/>
      <c r="Q54" s="249"/>
    </row>
    <row r="55" spans="1:17" ht="9.9" customHeight="1" x14ac:dyDescent="0.25">
      <c r="A55" s="251" t="s">
        <v>136</v>
      </c>
      <c r="B55" s="275" t="s">
        <v>2</v>
      </c>
      <c r="C55" s="253">
        <f>IF(SUM($C53:$N53)=0,0,C53/SUM($C53:$N53))</f>
        <v>2.3809523809523812E-3</v>
      </c>
      <c r="D55" s="254">
        <f t="shared" ref="D55:N55" si="3">IF(SUM($C53:$N53)=0,0,D53/SUM($C53:$N53))</f>
        <v>2.6190476190476191E-2</v>
      </c>
      <c r="E55" s="254">
        <f t="shared" si="3"/>
        <v>0.1738095238095238</v>
      </c>
      <c r="F55" s="254">
        <f t="shared" si="3"/>
        <v>0.5083333333333333</v>
      </c>
      <c r="G55" s="254">
        <f t="shared" si="3"/>
        <v>0.23809523809523808</v>
      </c>
      <c r="H55" s="254">
        <f t="shared" si="3"/>
        <v>3.6904761904761905E-2</v>
      </c>
      <c r="I55" s="254">
        <f t="shared" si="3"/>
        <v>1.1904761904761904E-2</v>
      </c>
      <c r="J55" s="254">
        <f t="shared" si="3"/>
        <v>2.3809523809523812E-3</v>
      </c>
      <c r="K55" s="254">
        <f t="shared" si="3"/>
        <v>0</v>
      </c>
      <c r="L55" s="254">
        <f t="shared" si="3"/>
        <v>0</v>
      </c>
      <c r="M55" s="254">
        <f t="shared" si="3"/>
        <v>0</v>
      </c>
      <c r="N55" s="254">
        <f t="shared" si="3"/>
        <v>0</v>
      </c>
      <c r="O55" s="131"/>
      <c r="P55" s="131"/>
      <c r="Q55" s="252"/>
    </row>
    <row r="56" spans="1:17" ht="9.9" customHeight="1" x14ac:dyDescent="0.25">
      <c r="A56" s="251"/>
      <c r="B56" s="275" t="s">
        <v>3</v>
      </c>
      <c r="C56" s="253">
        <f>IF(SUM($C54:$N54)=0,0,C54/SUM($C54:$N54))</f>
        <v>0</v>
      </c>
      <c r="D56" s="254">
        <f t="shared" ref="D56:N56" si="4">IF(SUM($C54:$N54)=0,0,D54/SUM($C54:$N54))</f>
        <v>3.9473684210526314E-2</v>
      </c>
      <c r="E56" s="254">
        <f t="shared" si="4"/>
        <v>0.36842105263157893</v>
      </c>
      <c r="F56" s="254">
        <f t="shared" si="4"/>
        <v>0.47368421052631576</v>
      </c>
      <c r="G56" s="254">
        <f t="shared" si="4"/>
        <v>7.8947368421052627E-2</v>
      </c>
      <c r="H56" s="254">
        <f t="shared" si="4"/>
        <v>3.9473684210526314E-2</v>
      </c>
      <c r="I56" s="254">
        <f t="shared" si="4"/>
        <v>0</v>
      </c>
      <c r="J56" s="254">
        <f t="shared" si="4"/>
        <v>0</v>
      </c>
      <c r="K56" s="254">
        <f t="shared" si="4"/>
        <v>0</v>
      </c>
      <c r="L56" s="254">
        <f t="shared" si="4"/>
        <v>0</v>
      </c>
      <c r="M56" s="254">
        <f t="shared" si="4"/>
        <v>0</v>
      </c>
      <c r="N56" s="254">
        <f t="shared" si="4"/>
        <v>0</v>
      </c>
      <c r="O56" s="131"/>
      <c r="P56" s="131"/>
      <c r="Q56" s="252"/>
    </row>
    <row r="57" spans="1:17" ht="9.9" customHeight="1" x14ac:dyDescent="0.25">
      <c r="A57" s="248" t="s">
        <v>137</v>
      </c>
      <c r="B57" s="277" t="s">
        <v>2</v>
      </c>
      <c r="C57" s="255">
        <f>IF(SUM($C53:$N53)=0,0,SUM(NUIT1_VL1)/SUM($C53:$N53))</f>
        <v>0</v>
      </c>
      <c r="D57" s="256">
        <f>IF(SUM($C53:$N53)=0,0,SUM(NUIT1_VL2)/SUM($C53:$N53))</f>
        <v>3.5714285714285713E-3</v>
      </c>
      <c r="E57" s="256">
        <f>IF(SUM($C53:$N53)=0,0,SUM(NUIT1_VL3)/SUM($C53:$N53))</f>
        <v>1.5476190476190477E-2</v>
      </c>
      <c r="F57" s="256">
        <f>IF(SUM($C53:$N53)=0,0,SUM(NUIT1_VL4)/SUM($C53:$N53))</f>
        <v>2.3809523809523808E-2</v>
      </c>
      <c r="G57" s="256">
        <f>IF(SUM($C53:$N53)=0,0,SUM(NUIT1_VL5)/SUM($C53:$N53))</f>
        <v>1.6666666666666666E-2</v>
      </c>
      <c r="H57" s="256">
        <f>IF(SUM($C53:$N53)=0,0,SUM(NUIT1_VL6)/SUM($C53:$N53))</f>
        <v>1.1904761904761906E-3</v>
      </c>
      <c r="I57" s="256">
        <f>IF(SUM($C53:$N53)=0,0,SUM(NUIT1_VL7)/SUM($C53:$N53))</f>
        <v>0</v>
      </c>
      <c r="J57" s="256">
        <f>IF(SUM($C53:$N53)=0,0,SUM(NUIT1_VL8)/SUM($C53:$N53))</f>
        <v>0</v>
      </c>
      <c r="K57" s="256">
        <f>IF(SUM($C53:$N53)=0,0,SUM(NUIT1_VL9)/SUM($C53:$N53))</f>
        <v>0</v>
      </c>
      <c r="L57" s="256">
        <f>IF(SUM($C53:$N53)=0,0,SUM(NUIT1_VL10)/SUM($C53:$N53))</f>
        <v>0</v>
      </c>
      <c r="M57" s="256">
        <f>IF(SUM($C53:$N53)=0,0,SUM(NUIT1_VL11)/SUM($C53:$N53))</f>
        <v>0</v>
      </c>
      <c r="N57" s="256">
        <f>IF(SUM($C53:$N53)=0,0,SUM(NUIT1_VL12)/SUM($C53:$N53))</f>
        <v>0</v>
      </c>
      <c r="O57" s="250"/>
      <c r="P57" s="250"/>
      <c r="Q57" s="249"/>
    </row>
    <row r="58" spans="1:17" ht="9.9" customHeight="1" x14ac:dyDescent="0.25">
      <c r="A58" s="248"/>
      <c r="B58" s="277" t="s">
        <v>3</v>
      </c>
      <c r="C58" s="255">
        <f>IF(SUM($C54:$N54)=0,0,SUM(Nuit1_PL1)/SUM($C54:$N54))</f>
        <v>0</v>
      </c>
      <c r="D58" s="256">
        <f>IF(SUM($C54:$N54)=0,0,SUM(Nuit1_PL2)/SUM($C54:$N54))</f>
        <v>0</v>
      </c>
      <c r="E58" s="256">
        <f>IF(SUM($C54:$N54)=0,0,SUM(Nuit1_PL3)/SUM($C54:$N54))</f>
        <v>0</v>
      </c>
      <c r="F58" s="256">
        <f>IF(SUM($C54:$N54)=0,0,SUM(Nuit1_PL4)/SUM($C54:$N54))</f>
        <v>2.6315789473684209E-2</v>
      </c>
      <c r="G58" s="256">
        <f>IF(SUM($C54:$N54)=0,0,SUM(Nuit1_PL5)/SUM($C54:$N54))</f>
        <v>0</v>
      </c>
      <c r="H58" s="256">
        <f>IF(SUM($C54:$N54)=0,0,SUM(Nuit1_PL6)/SUM($C54:$N54))</f>
        <v>0</v>
      </c>
      <c r="I58" s="256">
        <f>IF(SUM($C54:$N54)=0,0,SUM(Nuit1_PL7)/SUM($C54:$N54))</f>
        <v>0</v>
      </c>
      <c r="J58" s="256">
        <f>IF(SUM($C54:$N54)=0,0,SUM(Nuit1_PL8)/SUM($C54:$N54))</f>
        <v>0</v>
      </c>
      <c r="K58" s="256">
        <f>IF(SUM($C54:$N54)=0,0,SUM(Nuit1_PL9)/SUM($C54:$N54))</f>
        <v>0</v>
      </c>
      <c r="L58" s="256">
        <f>IF(SUM($C54:$N54)=0,0,SUM(Nuit1_PL10)/SUM($C54:$N54))</f>
        <v>0</v>
      </c>
      <c r="M58" s="256">
        <f>IF(SUM($C54:$N54)=0,0,SUM(Nuit1_PL11)/SUM($C54:$N54))</f>
        <v>0</v>
      </c>
      <c r="N58" s="256">
        <f>IF(SUM($C54:$N54)=0,0,SUM(Nuit1_PL12)/SUM($C54:$N54))</f>
        <v>0</v>
      </c>
      <c r="O58" s="250"/>
      <c r="P58" s="250"/>
      <c r="Q58" s="249"/>
    </row>
    <row r="59" spans="1:17" ht="9.9" customHeight="1" x14ac:dyDescent="0.25">
      <c r="A59" s="251" t="s">
        <v>120</v>
      </c>
      <c r="B59" s="275" t="s">
        <v>2</v>
      </c>
      <c r="C59" s="279">
        <f>IF(SUM($C53:$N53)=0,0,($C53-SUM(NUIT1_VL1))/SUM($C53:$N53))</f>
        <v>2.3809523809523812E-3</v>
      </c>
      <c r="D59" s="254">
        <f>IF(SUM($C53:$N53)=0,0,($D53-SUM(NUIT1_VL2))/SUM($C53:$N53))</f>
        <v>2.2619047619047618E-2</v>
      </c>
      <c r="E59" s="254">
        <f>IF(SUM($C53:$N53)=0,0,($E53-SUM(NUIT1_VL3))/SUM($C53:$N53))</f>
        <v>0.15833333333333333</v>
      </c>
      <c r="F59" s="254">
        <f>IF(SUM($C53:$N53)=0,0,($F53-SUM(NUIT1_VL4))/SUM($C53:$N53))</f>
        <v>0.48452380952380952</v>
      </c>
      <c r="G59" s="254">
        <f>IF(SUM($C53:$N53)=0,0,($G53-SUM(NUIT1_VL5))/SUM($C53:$N53))</f>
        <v>0.22142857142857142</v>
      </c>
      <c r="H59" s="254">
        <f>IF(SUM($C53:$N53)=0,0,($H53-SUM(NUIT1_VL6))/SUM($C53:$N53))</f>
        <v>3.5714285714285712E-2</v>
      </c>
      <c r="I59" s="254">
        <f>IF(SUM($C53:$N53)=0,0,($I53-SUM(NUIT1_VL7))/SUM($C53:$N53))</f>
        <v>1.1904761904761904E-2</v>
      </c>
      <c r="J59" s="254">
        <f>IF(SUM($C53:$N53)=0,0,($J53-SUM(NUIT1_VL8))/SUM($C53:$N53))</f>
        <v>2.3809523809523812E-3</v>
      </c>
      <c r="K59" s="254">
        <f>IF(SUM($C53:$N53)=0,0,($K53-SUM(NUIT1_VL9))/SUM($C53:$N53))</f>
        <v>0</v>
      </c>
      <c r="L59" s="254">
        <f>IF(SUM($C53:$N53)=0,0,($L53-SUM(NUIT1_VL10))/SUM($C53:$N53))</f>
        <v>0</v>
      </c>
      <c r="M59" s="254">
        <f>IF(SUM($C53:$N53)=0,0,($M53-SUM(NUIT1_VL11))/SUM($C53:$N53))</f>
        <v>0</v>
      </c>
      <c r="N59" s="254">
        <f>IF(SUM($C53:$N53)=0,0,($N53-SUM(NUIT1_VL12))/SUM($C53:$N53))</f>
        <v>0</v>
      </c>
      <c r="O59" s="131"/>
      <c r="P59" s="131"/>
      <c r="Q59" s="252"/>
    </row>
    <row r="60" spans="1:17" ht="9.9" customHeight="1" x14ac:dyDescent="0.25">
      <c r="A60" s="251"/>
      <c r="B60" s="275" t="s">
        <v>3</v>
      </c>
      <c r="C60" s="279">
        <f>IF(SUM($C54:$N54)=0,0,($C54-SUM(Nuit1_PL1))/SUM($C54:$N54))</f>
        <v>0</v>
      </c>
      <c r="D60" s="254">
        <f>IF(SUM($C54:$N54)=0,0,($D54-SUM(Nuit1_PL2))/SUM($C54:$N54))</f>
        <v>3.9473684210526314E-2</v>
      </c>
      <c r="E60" s="254">
        <f>IF(SUM($C54:$N54)=0,0,($E54-SUM(Nuit1_PL3))/SUM($C54:$N54))</f>
        <v>0.36842105263157893</v>
      </c>
      <c r="F60" s="254">
        <f>IF(SUM($C54:$N54)=0,0,($F54-SUM(Nuit1_PL4))/SUM($C54:$N54))</f>
        <v>0.44736842105263158</v>
      </c>
      <c r="G60" s="254">
        <f>IF(SUM($C54:$N54)=0,0,($G54-SUM(Nuit1_PL5))/SUM($C54:$N54))</f>
        <v>7.8947368421052627E-2</v>
      </c>
      <c r="H60" s="254">
        <f>IF(SUM($C54:$N54)=0,0,($H54-SUM(Nuit1_PL6))/SUM($C54:$N54))</f>
        <v>3.9473684210526314E-2</v>
      </c>
      <c r="I60" s="254">
        <f>IF(SUM($C54:$N54)=0,0,($I54-SUM(Nuit1_PL7))/SUM($C54:$N54))</f>
        <v>0</v>
      </c>
      <c r="J60" s="254">
        <f>IF(SUM($C54:$N54)=0,0,($J54-SUM(Nuit1_PL8))/SUM($C54:$N54))</f>
        <v>0</v>
      </c>
      <c r="K60" s="254">
        <f>IF(SUM($C54:$N54)=0,0,($K54-SUM(Nuit1_PL9))/SUM($C54:$N54))</f>
        <v>0</v>
      </c>
      <c r="L60" s="254">
        <f>IF(SUM($C54:$N54)=0,0,($L54-SUM(Nuit1_PL10))/SUM($C54:$N54))</f>
        <v>0</v>
      </c>
      <c r="M60" s="254">
        <f>IF(SUM($C54:$N54)=0,0,($M54-SUM(Nuit1_PL11))/SUM($C54:$N54))</f>
        <v>0</v>
      </c>
      <c r="N60" s="254">
        <f>IF(SUM($C54:$N54)=0,0,($N54-SUM(Nuit1_PL12))/SUM($C54:$N54))</f>
        <v>0</v>
      </c>
      <c r="O60" s="131"/>
      <c r="P60" s="131"/>
      <c r="Q60" s="252"/>
    </row>
    <row r="61" spans="1:17" ht="9.9" customHeight="1" x14ac:dyDescent="0.25">
      <c r="A61" s="248" t="s">
        <v>134</v>
      </c>
      <c r="B61" s="277" t="s">
        <v>2</v>
      </c>
      <c r="C61" s="257">
        <f>C53/24</f>
        <v>8.3333333333333329E-2</v>
      </c>
      <c r="D61" s="258">
        <f t="shared" ref="D61:N62" si="5">D53/24</f>
        <v>0.91666666666666663</v>
      </c>
      <c r="E61" s="258">
        <f t="shared" si="5"/>
        <v>6.083333333333333</v>
      </c>
      <c r="F61" s="258">
        <f t="shared" si="5"/>
        <v>17.791666666666668</v>
      </c>
      <c r="G61" s="258">
        <f t="shared" si="5"/>
        <v>8.3333333333333339</v>
      </c>
      <c r="H61" s="258">
        <f t="shared" si="5"/>
        <v>1.2916666666666667</v>
      </c>
      <c r="I61" s="258">
        <f t="shared" si="5"/>
        <v>0.41666666666666669</v>
      </c>
      <c r="J61" s="258">
        <f t="shared" si="5"/>
        <v>8.3333333333333329E-2</v>
      </c>
      <c r="K61" s="258">
        <f t="shared" si="5"/>
        <v>0</v>
      </c>
      <c r="L61" s="258">
        <f t="shared" si="5"/>
        <v>0</v>
      </c>
      <c r="M61" s="258">
        <f t="shared" si="5"/>
        <v>0</v>
      </c>
      <c r="N61" s="258">
        <f t="shared" si="5"/>
        <v>0</v>
      </c>
      <c r="O61" s="250"/>
      <c r="P61" s="250"/>
      <c r="Q61" s="249"/>
    </row>
    <row r="62" spans="1:17" ht="9.9" customHeight="1" x14ac:dyDescent="0.25">
      <c r="A62" s="259"/>
      <c r="B62" s="276" t="s">
        <v>3</v>
      </c>
      <c r="C62" s="257">
        <f>C54/24</f>
        <v>0</v>
      </c>
      <c r="D62" s="258">
        <f t="shared" si="5"/>
        <v>0.125</v>
      </c>
      <c r="E62" s="258">
        <f t="shared" si="5"/>
        <v>1.1666666666666667</v>
      </c>
      <c r="F62" s="258">
        <f t="shared" si="5"/>
        <v>1.5</v>
      </c>
      <c r="G62" s="258">
        <f t="shared" si="5"/>
        <v>0.25</v>
      </c>
      <c r="H62" s="258">
        <f t="shared" si="5"/>
        <v>0.125</v>
      </c>
      <c r="I62" s="258">
        <f t="shared" si="5"/>
        <v>0</v>
      </c>
      <c r="J62" s="258">
        <f t="shared" si="5"/>
        <v>0</v>
      </c>
      <c r="K62" s="258">
        <f t="shared" si="5"/>
        <v>0</v>
      </c>
      <c r="L62" s="258">
        <f t="shared" si="5"/>
        <v>0</v>
      </c>
      <c r="M62" s="258">
        <f t="shared" si="5"/>
        <v>0</v>
      </c>
      <c r="N62" s="258">
        <f t="shared" si="5"/>
        <v>0</v>
      </c>
      <c r="O62" s="261"/>
      <c r="P62" s="261"/>
      <c r="Q62" s="260"/>
    </row>
    <row r="63" spans="1:17" ht="9.9" customHeight="1" x14ac:dyDescent="0.25">
      <c r="A63" s="385" t="s">
        <v>138</v>
      </c>
      <c r="B63" s="386"/>
      <c r="C63" s="386"/>
      <c r="D63" s="387"/>
      <c r="E63" s="385" t="s">
        <v>139</v>
      </c>
      <c r="F63" s="386"/>
      <c r="G63" s="386"/>
      <c r="H63" s="387"/>
      <c r="I63" s="385" t="s">
        <v>110</v>
      </c>
      <c r="J63" s="386"/>
      <c r="K63" s="387"/>
      <c r="L63" s="385" t="s">
        <v>140</v>
      </c>
      <c r="M63" s="386"/>
      <c r="N63" s="387"/>
      <c r="O63" s="385" t="s">
        <v>109</v>
      </c>
      <c r="P63" s="386"/>
      <c r="Q63" s="387"/>
    </row>
    <row r="64" spans="1:17" ht="9.9" customHeight="1" x14ac:dyDescent="0.25">
      <c r="A64" s="248" t="s">
        <v>2</v>
      </c>
      <c r="B64" s="396">
        <f>SUM(C53:N53)</f>
        <v>840</v>
      </c>
      <c r="C64" s="396"/>
      <c r="D64" s="397"/>
      <c r="E64" s="248" t="s">
        <v>2</v>
      </c>
      <c r="F64" s="393">
        <f>Synthese!AC$12</f>
        <v>56</v>
      </c>
      <c r="G64" s="393"/>
      <c r="H64" s="394"/>
      <c r="I64" s="392">
        <f>S1</f>
        <v>66</v>
      </c>
      <c r="J64" s="393"/>
      <c r="K64" s="394"/>
      <c r="L64" s="392">
        <f>T1</f>
        <v>56</v>
      </c>
      <c r="M64" s="393"/>
      <c r="N64" s="394"/>
      <c r="O64" s="392">
        <f>U1</f>
        <v>47</v>
      </c>
      <c r="P64" s="393"/>
      <c r="Q64" s="394"/>
    </row>
    <row r="65" spans="1:17" ht="9.9" customHeight="1" x14ac:dyDescent="0.25">
      <c r="A65" s="259" t="s">
        <v>3</v>
      </c>
      <c r="B65" s="383">
        <f>SUM(C54:N54)</f>
        <v>76</v>
      </c>
      <c r="C65" s="383"/>
      <c r="D65" s="384"/>
      <c r="E65" s="259" t="s">
        <v>3</v>
      </c>
      <c r="F65" s="378">
        <f>Synthese!AD$12</f>
        <v>52</v>
      </c>
      <c r="G65" s="378"/>
      <c r="H65" s="379"/>
      <c r="I65" s="395">
        <f>S8</f>
        <v>59</v>
      </c>
      <c r="J65" s="378"/>
      <c r="K65" s="379"/>
      <c r="L65" s="395">
        <f>T8</f>
        <v>52</v>
      </c>
      <c r="M65" s="378"/>
      <c r="N65" s="379"/>
      <c r="O65" s="395">
        <f>U8</f>
        <v>43</v>
      </c>
      <c r="P65" s="378"/>
      <c r="Q65" s="379"/>
    </row>
    <row r="66" spans="1:17" ht="9.9" customHeight="1" x14ac:dyDescent="0.25">
      <c r="A66" s="385" t="s">
        <v>141</v>
      </c>
      <c r="B66" s="386"/>
      <c r="C66" s="386"/>
      <c r="D66" s="387"/>
      <c r="E66" s="385" t="s">
        <v>142</v>
      </c>
      <c r="F66" s="386"/>
      <c r="G66" s="386"/>
      <c r="H66" s="387"/>
      <c r="I66" s="380" t="s">
        <v>144</v>
      </c>
      <c r="J66" s="381"/>
      <c r="K66" s="382"/>
      <c r="L66" s="385" t="s">
        <v>145</v>
      </c>
      <c r="M66" s="386"/>
      <c r="N66" s="387"/>
      <c r="O66" s="385" t="s">
        <v>143</v>
      </c>
      <c r="P66" s="386"/>
      <c r="Q66" s="387"/>
    </row>
    <row r="67" spans="1:17" ht="9.9" customHeight="1" x14ac:dyDescent="0.25">
      <c r="A67" s="248" t="s">
        <v>2</v>
      </c>
      <c r="B67" s="396">
        <f>'Synthese debit'!B$36-'Synthese debit'!C$36</f>
        <v>789</v>
      </c>
      <c r="C67" s="396"/>
      <c r="D67" s="397"/>
      <c r="E67" s="248" t="s">
        <v>2</v>
      </c>
      <c r="F67" s="396">
        <f>'Synthese debit'!B$33-'Synthese debit'!C$33</f>
        <v>51</v>
      </c>
      <c r="G67" s="396"/>
      <c r="H67" s="397"/>
      <c r="I67" s="262">
        <f>W1</f>
        <v>0.70833333333333337</v>
      </c>
      <c r="J67" s="250"/>
      <c r="K67" s="249">
        <f>V1</f>
        <v>87</v>
      </c>
      <c r="L67" s="262">
        <f>Y1</f>
        <v>0.20833333333333334</v>
      </c>
      <c r="M67" s="250"/>
      <c r="N67" s="249">
        <f>X1</f>
        <v>20</v>
      </c>
      <c r="O67" s="248" t="s">
        <v>2</v>
      </c>
      <c r="P67" s="271">
        <f>AH1</f>
        <v>9.1341479036690902</v>
      </c>
      <c r="Q67" s="272"/>
    </row>
    <row r="68" spans="1:17" ht="9.9" customHeight="1" x14ac:dyDescent="0.25">
      <c r="A68" s="259" t="s">
        <v>3</v>
      </c>
      <c r="B68" s="383">
        <f>'Synthese debit'!C$36</f>
        <v>74</v>
      </c>
      <c r="C68" s="383"/>
      <c r="D68" s="384"/>
      <c r="E68" s="259" t="s">
        <v>3</v>
      </c>
      <c r="F68" s="383">
        <f>'Synthese debit'!C$33</f>
        <v>2</v>
      </c>
      <c r="G68" s="383"/>
      <c r="H68" s="384"/>
      <c r="I68" s="264">
        <f>AA1</f>
        <v>0.54166666666666663</v>
      </c>
      <c r="J68" s="261"/>
      <c r="K68" s="260">
        <f>Z1</f>
        <v>10</v>
      </c>
      <c r="L68" s="264">
        <f>AC1</f>
        <v>8.3333333333333329E-2</v>
      </c>
      <c r="M68" s="261"/>
      <c r="N68" s="260">
        <f>AB1</f>
        <v>1</v>
      </c>
      <c r="O68" s="259" t="s">
        <v>3</v>
      </c>
      <c r="P68" s="273">
        <f>AI1</f>
        <v>8.2977908706675301</v>
      </c>
      <c r="Q68" s="274"/>
    </row>
    <row r="69" spans="1:17" x14ac:dyDescent="0.25">
      <c r="A69" s="222"/>
      <c r="B69" s="223"/>
      <c r="C69" s="399">
        <f>'DebitVL sens 1'!D3</f>
        <v>43721</v>
      </c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223"/>
      <c r="P69" s="223"/>
      <c r="Q69" s="224"/>
    </row>
    <row r="70" spans="1:17" x14ac:dyDescent="0.25">
      <c r="A70" s="225" t="s">
        <v>129</v>
      </c>
      <c r="B70" s="226" t="s">
        <v>130</v>
      </c>
      <c r="C70" s="388">
        <f>'VITESSEVL sens 1 '!O27</f>
        <v>0</v>
      </c>
      <c r="D70" s="390" t="str">
        <f t="shared" ref="D70:N70" si="6">D$3</f>
        <v>de 30 à 40</v>
      </c>
      <c r="E70" s="390" t="str">
        <f t="shared" si="6"/>
        <v>de 40 à 50</v>
      </c>
      <c r="F70" s="390" t="str">
        <f t="shared" si="6"/>
        <v>de 50 à 60</v>
      </c>
      <c r="G70" s="390" t="str">
        <f t="shared" si="6"/>
        <v>de 60 à 70</v>
      </c>
      <c r="H70" s="390" t="str">
        <f t="shared" si="6"/>
        <v>de 70 à 80</v>
      </c>
      <c r="I70" s="390" t="str">
        <f t="shared" si="6"/>
        <v>de 80 à 90</v>
      </c>
      <c r="J70" s="390" t="str">
        <f t="shared" si="6"/>
        <v>de 90 à 100</v>
      </c>
      <c r="K70" s="390" t="str">
        <f t="shared" si="6"/>
        <v>de 100 à 110</v>
      </c>
      <c r="L70" s="390" t="str">
        <f t="shared" si="6"/>
        <v>de 110 à 120</v>
      </c>
      <c r="M70" s="390" t="str">
        <f t="shared" si="6"/>
        <v>de 120 à 130</v>
      </c>
      <c r="N70" s="400" t="str">
        <f t="shared" si="6"/>
        <v>plus de 150</v>
      </c>
      <c r="O70" s="227" t="s">
        <v>131</v>
      </c>
      <c r="P70" s="227" t="s">
        <v>132</v>
      </c>
      <c r="Q70" s="228" t="s">
        <v>133</v>
      </c>
    </row>
    <row r="71" spans="1:17" x14ac:dyDescent="0.25">
      <c r="A71" s="229"/>
      <c r="B71" s="230"/>
      <c r="C71" s="389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401"/>
      <c r="O71" s="231" t="s">
        <v>134</v>
      </c>
      <c r="P71" s="231" t="s">
        <v>131</v>
      </c>
      <c r="Q71" s="232" t="s">
        <v>135</v>
      </c>
    </row>
    <row r="72" spans="1:17" x14ac:dyDescent="0.25">
      <c r="A72" s="233">
        <v>0</v>
      </c>
      <c r="B72" s="234" t="s">
        <v>2</v>
      </c>
      <c r="C72" s="235">
        <f>'VITESSEVL sens 1 '!X29</f>
        <v>0</v>
      </c>
      <c r="D72" s="236">
        <f>'VITESSEVL sens 1 '!Y29</f>
        <v>0</v>
      </c>
      <c r="E72" s="236">
        <f>'VITESSEVL sens 1 '!Z29</f>
        <v>0</v>
      </c>
      <c r="F72" s="236">
        <f>'VITESSEVL sens 1 '!AA29</f>
        <v>0</v>
      </c>
      <c r="G72" s="236">
        <f>'VITESSEVL sens 1 '!AB29</f>
        <v>0</v>
      </c>
      <c r="H72" s="236">
        <f>'VITESSEVL sens 1 '!AC29</f>
        <v>0</v>
      </c>
      <c r="I72" s="236">
        <f>'VITESSEVL sens 1 '!AD29</f>
        <v>0</v>
      </c>
      <c r="J72" s="236">
        <f>'VITESSEVL sens 1 '!AE29</f>
        <v>0</v>
      </c>
      <c r="K72" s="236">
        <f>'VITESSEVL sens 1 '!AF29</f>
        <v>0</v>
      </c>
      <c r="L72" s="236">
        <f>'VITESSEVL sens 1 '!AG29</f>
        <v>0</v>
      </c>
      <c r="M72" s="236">
        <f>'VITESSEVL sens 1 '!AH29</f>
        <v>0</v>
      </c>
      <c r="N72" s="237">
        <f>'VITESSEVL sens 1 '!AI29</f>
        <v>0</v>
      </c>
      <c r="O72" s="161">
        <f>'VITESSEVL sens 1 '!AK29</f>
        <v>0</v>
      </c>
      <c r="P72" s="161">
        <f>'VITESSEVL sens 1 '!AJ29</f>
        <v>0</v>
      </c>
      <c r="Q72" s="238">
        <f t="shared" ref="Q72:Q119" si="7">IF(SUM(C72:N72)=0,0,P72/SUM(C72:N72))</f>
        <v>0</v>
      </c>
    </row>
    <row r="73" spans="1:17" x14ac:dyDescent="0.25">
      <c r="A73" s="239"/>
      <c r="B73" s="234" t="s">
        <v>3</v>
      </c>
      <c r="C73" s="235">
        <f>'VITESSEPL sens 1 '!X29</f>
        <v>0</v>
      </c>
      <c r="D73" s="161">
        <f>'VITESSEPL sens 1 '!Y29</f>
        <v>0</v>
      </c>
      <c r="E73" s="161">
        <f>'VITESSEPL sens 1 '!Z29</f>
        <v>0</v>
      </c>
      <c r="F73" s="161">
        <f>'VITESSEPL sens 1 '!AA29</f>
        <v>0</v>
      </c>
      <c r="G73" s="161">
        <f>'VITESSEPL sens 1 '!AB29</f>
        <v>0</v>
      </c>
      <c r="H73" s="161">
        <f>'VITESSEPL sens 1 '!AC29</f>
        <v>0</v>
      </c>
      <c r="I73" s="161">
        <f>'VITESSEPL sens 1 '!AD29</f>
        <v>0</v>
      </c>
      <c r="J73" s="161">
        <f>'VITESSEPL sens 1 '!AE29</f>
        <v>0</v>
      </c>
      <c r="K73" s="161">
        <f>'VITESSEPL sens 1 '!AF29</f>
        <v>0</v>
      </c>
      <c r="L73" s="161">
        <f>'VITESSEPL sens 1 '!AG29</f>
        <v>0</v>
      </c>
      <c r="M73" s="161">
        <f>'VITESSEPL sens 1 '!AH29</f>
        <v>0</v>
      </c>
      <c r="N73" s="240">
        <f>'VITESSEPL sens 1 '!AI29</f>
        <v>0</v>
      </c>
      <c r="O73" s="161">
        <f>'VITESSEPL sens 1 '!AK29</f>
        <v>0</v>
      </c>
      <c r="P73" s="161">
        <f>'VITESSEPL sens 1 '!AJ29</f>
        <v>0</v>
      </c>
      <c r="Q73" s="238">
        <f t="shared" si="7"/>
        <v>0</v>
      </c>
    </row>
    <row r="74" spans="1:17" x14ac:dyDescent="0.25">
      <c r="A74" s="233">
        <v>4.1666666666666664E-2</v>
      </c>
      <c r="B74" s="234" t="s">
        <v>2</v>
      </c>
      <c r="C74" s="235">
        <f>'VITESSEVL sens 1 '!X30</f>
        <v>0</v>
      </c>
      <c r="D74" s="161">
        <f>'VITESSEVL sens 1 '!Y30</f>
        <v>0</v>
      </c>
      <c r="E74" s="161">
        <f>'VITESSEVL sens 1 '!Z30</f>
        <v>0</v>
      </c>
      <c r="F74" s="161">
        <f>'VITESSEVL sens 1 '!AA30</f>
        <v>0</v>
      </c>
      <c r="G74" s="161">
        <f>'VITESSEVL sens 1 '!AB30</f>
        <v>0</v>
      </c>
      <c r="H74" s="161">
        <f>'VITESSEVL sens 1 '!AC30</f>
        <v>0</v>
      </c>
      <c r="I74" s="161">
        <f>'VITESSEVL sens 1 '!AD30</f>
        <v>0</v>
      </c>
      <c r="J74" s="161">
        <f>'VITESSEVL sens 1 '!AE30</f>
        <v>0</v>
      </c>
      <c r="K74" s="161">
        <f>'VITESSEVL sens 1 '!AF30</f>
        <v>0</v>
      </c>
      <c r="L74" s="161">
        <f>'VITESSEVL sens 1 '!AG30</f>
        <v>0</v>
      </c>
      <c r="M74" s="161">
        <f>'VITESSEVL sens 1 '!AH30</f>
        <v>0</v>
      </c>
      <c r="N74" s="240">
        <f>'VITESSEVL sens 1 '!AI30</f>
        <v>0</v>
      </c>
      <c r="O74" s="161">
        <f>'VITESSEVL sens 1 '!AK30</f>
        <v>0</v>
      </c>
      <c r="P74" s="161">
        <f>'VITESSEVL sens 1 '!AJ30</f>
        <v>0</v>
      </c>
      <c r="Q74" s="238">
        <f t="shared" si="7"/>
        <v>0</v>
      </c>
    </row>
    <row r="75" spans="1:17" x14ac:dyDescent="0.25">
      <c r="A75" s="239"/>
      <c r="B75" s="234" t="s">
        <v>3</v>
      </c>
      <c r="C75" s="235">
        <f>'VITESSEPL sens 1 '!X30</f>
        <v>0</v>
      </c>
      <c r="D75" s="161">
        <f>'VITESSEPL sens 1 '!Y30</f>
        <v>0</v>
      </c>
      <c r="E75" s="161">
        <f>'VITESSEPL sens 1 '!Z30</f>
        <v>0</v>
      </c>
      <c r="F75" s="161">
        <f>'VITESSEPL sens 1 '!AA30</f>
        <v>0</v>
      </c>
      <c r="G75" s="161">
        <f>'VITESSEPL sens 1 '!AB30</f>
        <v>0</v>
      </c>
      <c r="H75" s="161">
        <f>'VITESSEPL sens 1 '!AC30</f>
        <v>0</v>
      </c>
      <c r="I75" s="161">
        <f>'VITESSEPL sens 1 '!AD30</f>
        <v>0</v>
      </c>
      <c r="J75" s="161">
        <f>'VITESSEPL sens 1 '!AE30</f>
        <v>0</v>
      </c>
      <c r="K75" s="161">
        <f>'VITESSEPL sens 1 '!AF30</f>
        <v>0</v>
      </c>
      <c r="L75" s="161">
        <f>'VITESSEPL sens 1 '!AG30</f>
        <v>0</v>
      </c>
      <c r="M75" s="161">
        <f>'VITESSEPL sens 1 '!AH30</f>
        <v>0</v>
      </c>
      <c r="N75" s="240">
        <f>'VITESSEPL sens 1 '!AI30</f>
        <v>0</v>
      </c>
      <c r="O75" s="161">
        <f>'VITESSEPL sens 1 '!AK30</f>
        <v>0</v>
      </c>
      <c r="P75" s="161">
        <f>'VITESSEPL sens 1 '!AJ30</f>
        <v>0</v>
      </c>
      <c r="Q75" s="238">
        <f t="shared" si="7"/>
        <v>0</v>
      </c>
    </row>
    <row r="76" spans="1:17" x14ac:dyDescent="0.25">
      <c r="A76" s="233">
        <v>8.3333333333333329E-2</v>
      </c>
      <c r="B76" s="234" t="s">
        <v>2</v>
      </c>
      <c r="C76" s="235">
        <f>'VITESSEVL sens 1 '!X31</f>
        <v>0</v>
      </c>
      <c r="D76" s="161">
        <f>'VITESSEVL sens 1 '!Y31</f>
        <v>0</v>
      </c>
      <c r="E76" s="161">
        <f>'VITESSEVL sens 1 '!Z31</f>
        <v>0</v>
      </c>
      <c r="F76" s="161">
        <f>'VITESSEVL sens 1 '!AA31</f>
        <v>1</v>
      </c>
      <c r="G76" s="161">
        <f>'VITESSEVL sens 1 '!AB31</f>
        <v>0</v>
      </c>
      <c r="H76" s="161">
        <f>'VITESSEVL sens 1 '!AC31</f>
        <v>0</v>
      </c>
      <c r="I76" s="161">
        <f>'VITESSEVL sens 1 '!AD31</f>
        <v>0</v>
      </c>
      <c r="J76" s="161">
        <f>'VITESSEVL sens 1 '!AE31</f>
        <v>0</v>
      </c>
      <c r="K76" s="161">
        <f>'VITESSEVL sens 1 '!AF31</f>
        <v>0</v>
      </c>
      <c r="L76" s="161">
        <f>'VITESSEVL sens 1 '!AG31</f>
        <v>0</v>
      </c>
      <c r="M76" s="161">
        <f>'VITESSEVL sens 1 '!AH31</f>
        <v>0</v>
      </c>
      <c r="N76" s="240">
        <f>'VITESSEVL sens 1 '!AI31</f>
        <v>0</v>
      </c>
      <c r="O76" s="161">
        <f>'VITESSEVL sens 1 '!AK31</f>
        <v>55</v>
      </c>
      <c r="P76" s="161">
        <f>'VITESSEVL sens 1 '!AJ31</f>
        <v>0</v>
      </c>
      <c r="Q76" s="238">
        <f t="shared" si="7"/>
        <v>0</v>
      </c>
    </row>
    <row r="77" spans="1:17" x14ac:dyDescent="0.25">
      <c r="A77" s="239"/>
      <c r="B77" s="234" t="s">
        <v>3</v>
      </c>
      <c r="C77" s="235">
        <f>'VITESSEPL sens 1 '!X31</f>
        <v>0</v>
      </c>
      <c r="D77" s="161">
        <f>'VITESSEPL sens 1 '!Y31</f>
        <v>0</v>
      </c>
      <c r="E77" s="161">
        <f>'VITESSEPL sens 1 '!Z31</f>
        <v>0</v>
      </c>
      <c r="F77" s="161">
        <f>'VITESSEPL sens 1 '!AA31</f>
        <v>0</v>
      </c>
      <c r="G77" s="161">
        <f>'VITESSEPL sens 1 '!AB31</f>
        <v>0</v>
      </c>
      <c r="H77" s="161">
        <f>'VITESSEPL sens 1 '!AC31</f>
        <v>0</v>
      </c>
      <c r="I77" s="161">
        <f>'VITESSEPL sens 1 '!AD31</f>
        <v>0</v>
      </c>
      <c r="J77" s="161">
        <f>'VITESSEPL sens 1 '!AE31</f>
        <v>0</v>
      </c>
      <c r="K77" s="161">
        <f>'VITESSEPL sens 1 '!AF31</f>
        <v>0</v>
      </c>
      <c r="L77" s="161">
        <f>'VITESSEPL sens 1 '!AG31</f>
        <v>0</v>
      </c>
      <c r="M77" s="161">
        <f>'VITESSEPL sens 1 '!AH31</f>
        <v>0</v>
      </c>
      <c r="N77" s="240">
        <f>'VITESSEPL sens 1 '!AI31</f>
        <v>0</v>
      </c>
      <c r="O77" s="161">
        <f>'VITESSEPL sens 1 '!AK31</f>
        <v>0</v>
      </c>
      <c r="P77" s="161">
        <f>'VITESSEPL sens 1 '!AJ31</f>
        <v>0</v>
      </c>
      <c r="Q77" s="238">
        <f t="shared" si="7"/>
        <v>0</v>
      </c>
    </row>
    <row r="78" spans="1:17" x14ac:dyDescent="0.25">
      <c r="A78" s="233">
        <v>0.125</v>
      </c>
      <c r="B78" s="234" t="s">
        <v>2</v>
      </c>
      <c r="C78" s="235">
        <f>'VITESSEVL sens 1 '!X32</f>
        <v>0</v>
      </c>
      <c r="D78" s="161">
        <f>'VITESSEVL sens 1 '!Y32</f>
        <v>0</v>
      </c>
      <c r="E78" s="161">
        <f>'VITESSEVL sens 1 '!Z32</f>
        <v>1</v>
      </c>
      <c r="F78" s="161">
        <f>'VITESSEVL sens 1 '!AA32</f>
        <v>0</v>
      </c>
      <c r="G78" s="161">
        <f>'VITESSEVL sens 1 '!AB32</f>
        <v>0</v>
      </c>
      <c r="H78" s="161">
        <f>'VITESSEVL sens 1 '!AC32</f>
        <v>0</v>
      </c>
      <c r="I78" s="161">
        <f>'VITESSEVL sens 1 '!AD32</f>
        <v>0</v>
      </c>
      <c r="J78" s="161">
        <f>'VITESSEVL sens 1 '!AE32</f>
        <v>0</v>
      </c>
      <c r="K78" s="161">
        <f>'VITESSEVL sens 1 '!AF32</f>
        <v>0</v>
      </c>
      <c r="L78" s="161">
        <f>'VITESSEVL sens 1 '!AG32</f>
        <v>0</v>
      </c>
      <c r="M78" s="161">
        <f>'VITESSEVL sens 1 '!AH32</f>
        <v>0</v>
      </c>
      <c r="N78" s="240">
        <f>'VITESSEVL sens 1 '!AI32</f>
        <v>0</v>
      </c>
      <c r="O78" s="161">
        <f>'VITESSEVL sens 1 '!AK32</f>
        <v>45</v>
      </c>
      <c r="P78" s="161">
        <f>'VITESSEVL sens 1 '!AJ32</f>
        <v>0</v>
      </c>
      <c r="Q78" s="238">
        <f t="shared" si="7"/>
        <v>0</v>
      </c>
    </row>
    <row r="79" spans="1:17" x14ac:dyDescent="0.25">
      <c r="A79" s="239"/>
      <c r="B79" s="234" t="s">
        <v>3</v>
      </c>
      <c r="C79" s="235">
        <f>'VITESSEPL sens 1 '!X32</f>
        <v>0</v>
      </c>
      <c r="D79" s="161">
        <f>'VITESSEPL sens 1 '!Y32</f>
        <v>0</v>
      </c>
      <c r="E79" s="161">
        <f>'VITESSEPL sens 1 '!Z32</f>
        <v>0</v>
      </c>
      <c r="F79" s="161">
        <f>'VITESSEPL sens 1 '!AA32</f>
        <v>0</v>
      </c>
      <c r="G79" s="161">
        <f>'VITESSEPL sens 1 '!AB32</f>
        <v>1</v>
      </c>
      <c r="H79" s="161">
        <f>'VITESSEPL sens 1 '!AC32</f>
        <v>0</v>
      </c>
      <c r="I79" s="161">
        <f>'VITESSEPL sens 1 '!AD32</f>
        <v>0</v>
      </c>
      <c r="J79" s="161">
        <f>'VITESSEPL sens 1 '!AE32</f>
        <v>0</v>
      </c>
      <c r="K79" s="161">
        <f>'VITESSEPL sens 1 '!AF32</f>
        <v>0</v>
      </c>
      <c r="L79" s="161">
        <f>'VITESSEPL sens 1 '!AG32</f>
        <v>0</v>
      </c>
      <c r="M79" s="161">
        <f>'VITESSEPL sens 1 '!AH32</f>
        <v>0</v>
      </c>
      <c r="N79" s="240">
        <f>'VITESSEPL sens 1 '!AI32</f>
        <v>0</v>
      </c>
      <c r="O79" s="161">
        <f>'VITESSEPL sens 1 '!AK32</f>
        <v>65</v>
      </c>
      <c r="P79" s="161">
        <f>'VITESSEPL sens 1 '!AJ32</f>
        <v>0</v>
      </c>
      <c r="Q79" s="238">
        <f t="shared" si="7"/>
        <v>0</v>
      </c>
    </row>
    <row r="80" spans="1:17" x14ac:dyDescent="0.25">
      <c r="A80" s="233">
        <v>0.16666666666666699</v>
      </c>
      <c r="B80" s="234" t="s">
        <v>2</v>
      </c>
      <c r="C80" s="235">
        <f>'VITESSEVL sens 1 '!X33</f>
        <v>0</v>
      </c>
      <c r="D80" s="161">
        <f>'VITESSEVL sens 1 '!Y33</f>
        <v>0</v>
      </c>
      <c r="E80" s="161">
        <f>'VITESSEVL sens 1 '!Z33</f>
        <v>2</v>
      </c>
      <c r="F80" s="161">
        <f>'VITESSEVL sens 1 '!AA33</f>
        <v>3</v>
      </c>
      <c r="G80" s="161">
        <f>'VITESSEVL sens 1 '!AB33</f>
        <v>1</v>
      </c>
      <c r="H80" s="161">
        <f>'VITESSEVL sens 1 '!AC33</f>
        <v>1</v>
      </c>
      <c r="I80" s="161">
        <f>'VITESSEVL sens 1 '!AD33</f>
        <v>0</v>
      </c>
      <c r="J80" s="161">
        <f>'VITESSEVL sens 1 '!AE33</f>
        <v>0</v>
      </c>
      <c r="K80" s="161">
        <f>'VITESSEVL sens 1 '!AF33</f>
        <v>0</v>
      </c>
      <c r="L80" s="161">
        <f>'VITESSEVL sens 1 '!AG33</f>
        <v>0</v>
      </c>
      <c r="M80" s="161">
        <f>'VITESSEVL sens 1 '!AH33</f>
        <v>0</v>
      </c>
      <c r="N80" s="240">
        <f>'VITESSEVL sens 1 '!AI33</f>
        <v>0</v>
      </c>
      <c r="O80" s="161">
        <f>'VITESSEVL sens 1 '!AK33</f>
        <v>56</v>
      </c>
      <c r="P80" s="161">
        <f>'VITESSEVL sens 1 '!AJ33</f>
        <v>0</v>
      </c>
      <c r="Q80" s="238">
        <f t="shared" si="7"/>
        <v>0</v>
      </c>
    </row>
    <row r="81" spans="1:17" x14ac:dyDescent="0.25">
      <c r="A81" s="239"/>
      <c r="B81" s="234" t="s">
        <v>3</v>
      </c>
      <c r="C81" s="235">
        <f>'VITESSEPL sens 1 '!X33</f>
        <v>0</v>
      </c>
      <c r="D81" s="161">
        <f>'VITESSEPL sens 1 '!Y33</f>
        <v>0</v>
      </c>
      <c r="E81" s="161">
        <f>'VITESSEPL sens 1 '!Z33</f>
        <v>0</v>
      </c>
      <c r="F81" s="161">
        <f>'VITESSEPL sens 1 '!AA33</f>
        <v>0</v>
      </c>
      <c r="G81" s="161">
        <f>'VITESSEPL sens 1 '!AB33</f>
        <v>0</v>
      </c>
      <c r="H81" s="161">
        <f>'VITESSEPL sens 1 '!AC33</f>
        <v>0</v>
      </c>
      <c r="I81" s="161">
        <f>'VITESSEPL sens 1 '!AD33</f>
        <v>0</v>
      </c>
      <c r="J81" s="161">
        <f>'VITESSEPL sens 1 '!AE33</f>
        <v>0</v>
      </c>
      <c r="K81" s="161">
        <f>'VITESSEPL sens 1 '!AF33</f>
        <v>0</v>
      </c>
      <c r="L81" s="161">
        <f>'VITESSEPL sens 1 '!AG33</f>
        <v>0</v>
      </c>
      <c r="M81" s="161">
        <f>'VITESSEPL sens 1 '!AH33</f>
        <v>0</v>
      </c>
      <c r="N81" s="240">
        <f>'VITESSEPL sens 1 '!AI33</f>
        <v>0</v>
      </c>
      <c r="O81" s="161">
        <f>'VITESSEPL sens 1 '!AK33</f>
        <v>0</v>
      </c>
      <c r="P81" s="161">
        <f>'VITESSEPL sens 1 '!AJ33</f>
        <v>0</v>
      </c>
      <c r="Q81" s="238">
        <f t="shared" si="7"/>
        <v>0</v>
      </c>
    </row>
    <row r="82" spans="1:17" x14ac:dyDescent="0.25">
      <c r="A82" s="233">
        <v>0.20833333333333301</v>
      </c>
      <c r="B82" s="234" t="s">
        <v>2</v>
      </c>
      <c r="C82" s="235">
        <f>'VITESSEVL sens 1 '!X34</f>
        <v>0</v>
      </c>
      <c r="D82" s="161">
        <f>'VITESSEVL sens 1 '!Y34</f>
        <v>2</v>
      </c>
      <c r="E82" s="161">
        <f>'VITESSEVL sens 1 '!Z34</f>
        <v>4</v>
      </c>
      <c r="F82" s="161">
        <f>'VITESSEVL sens 1 '!AA34</f>
        <v>10</v>
      </c>
      <c r="G82" s="161">
        <f>'VITESSEVL sens 1 '!AB34</f>
        <v>7</v>
      </c>
      <c r="H82" s="161">
        <f>'VITESSEVL sens 1 '!AC34</f>
        <v>0</v>
      </c>
      <c r="I82" s="161">
        <f>'VITESSEVL sens 1 '!AD34</f>
        <v>0</v>
      </c>
      <c r="J82" s="161">
        <f>'VITESSEVL sens 1 '!AE34</f>
        <v>0</v>
      </c>
      <c r="K82" s="161">
        <f>'VITESSEVL sens 1 '!AF34</f>
        <v>0</v>
      </c>
      <c r="L82" s="161">
        <f>'VITESSEVL sens 1 '!AG34</f>
        <v>0</v>
      </c>
      <c r="M82" s="161">
        <f>'VITESSEVL sens 1 '!AH34</f>
        <v>0</v>
      </c>
      <c r="N82" s="240">
        <f>'VITESSEVL sens 1 '!AI34</f>
        <v>0</v>
      </c>
      <c r="O82" s="161">
        <f>'VITESSEVL sens 1 '!AK34</f>
        <v>55</v>
      </c>
      <c r="P82" s="161">
        <f>'VITESSEVL sens 1 '!AJ34</f>
        <v>0</v>
      </c>
      <c r="Q82" s="238">
        <f t="shared" si="7"/>
        <v>0</v>
      </c>
    </row>
    <row r="83" spans="1:17" x14ac:dyDescent="0.25">
      <c r="A83" s="239"/>
      <c r="B83" s="234" t="s">
        <v>3</v>
      </c>
      <c r="C83" s="235">
        <f>'VITESSEPL sens 1 '!X34</f>
        <v>0</v>
      </c>
      <c r="D83" s="161">
        <f>'VITESSEPL sens 1 '!Y34</f>
        <v>0</v>
      </c>
      <c r="E83" s="161">
        <f>'VITESSEPL sens 1 '!Z34</f>
        <v>1</v>
      </c>
      <c r="F83" s="161">
        <f>'VITESSEPL sens 1 '!AA34</f>
        <v>1</v>
      </c>
      <c r="G83" s="161">
        <f>'VITESSEPL sens 1 '!AB34</f>
        <v>0</v>
      </c>
      <c r="H83" s="161">
        <f>'VITESSEPL sens 1 '!AC34</f>
        <v>0</v>
      </c>
      <c r="I83" s="161">
        <f>'VITESSEPL sens 1 '!AD34</f>
        <v>0</v>
      </c>
      <c r="J83" s="161">
        <f>'VITESSEPL sens 1 '!AE34</f>
        <v>0</v>
      </c>
      <c r="K83" s="161">
        <f>'VITESSEPL sens 1 '!AF34</f>
        <v>0</v>
      </c>
      <c r="L83" s="161">
        <f>'VITESSEPL sens 1 '!AG34</f>
        <v>0</v>
      </c>
      <c r="M83" s="161">
        <f>'VITESSEPL sens 1 '!AH34</f>
        <v>0</v>
      </c>
      <c r="N83" s="240">
        <f>'VITESSEPL sens 1 '!AI34</f>
        <v>0</v>
      </c>
      <c r="O83" s="161">
        <f>'VITESSEPL sens 1 '!AK34</f>
        <v>50</v>
      </c>
      <c r="P83" s="161">
        <f>'VITESSEPL sens 1 '!AJ34</f>
        <v>0</v>
      </c>
      <c r="Q83" s="238">
        <f t="shared" si="7"/>
        <v>0</v>
      </c>
    </row>
    <row r="84" spans="1:17" x14ac:dyDescent="0.25">
      <c r="A84" s="233">
        <v>0.25</v>
      </c>
      <c r="B84" s="234" t="s">
        <v>2</v>
      </c>
      <c r="C84" s="235">
        <f>'VITESSEVL sens 1 '!X35</f>
        <v>0</v>
      </c>
      <c r="D84" s="161">
        <f>'VITESSEVL sens 1 '!Y35</f>
        <v>3</v>
      </c>
      <c r="E84" s="161">
        <f>'VITESSEVL sens 1 '!Z35</f>
        <v>3</v>
      </c>
      <c r="F84" s="161">
        <f>'VITESSEVL sens 1 '!AA35</f>
        <v>16</v>
      </c>
      <c r="G84" s="161">
        <f>'VITESSEVL sens 1 '!AB35</f>
        <v>5</v>
      </c>
      <c r="H84" s="161">
        <f>'VITESSEVL sens 1 '!AC35</f>
        <v>1</v>
      </c>
      <c r="I84" s="161">
        <f>'VITESSEVL sens 1 '!AD35</f>
        <v>0</v>
      </c>
      <c r="J84" s="161">
        <f>'VITESSEVL sens 1 '!AE35</f>
        <v>0</v>
      </c>
      <c r="K84" s="161">
        <f>'VITESSEVL sens 1 '!AF35</f>
        <v>0</v>
      </c>
      <c r="L84" s="161">
        <f>'VITESSEVL sens 1 '!AG35</f>
        <v>0</v>
      </c>
      <c r="M84" s="161">
        <f>'VITESSEVL sens 1 '!AH35</f>
        <v>0</v>
      </c>
      <c r="N84" s="240">
        <f>'VITESSEVL sens 1 '!AI35</f>
        <v>0</v>
      </c>
      <c r="O84" s="161">
        <f>'VITESSEVL sens 1 '!AK35</f>
        <v>54</v>
      </c>
      <c r="P84" s="161">
        <f>'VITESSEVL sens 1 '!AJ35</f>
        <v>0</v>
      </c>
      <c r="Q84" s="238">
        <f t="shared" si="7"/>
        <v>0</v>
      </c>
    </row>
    <row r="85" spans="1:17" x14ac:dyDescent="0.25">
      <c r="A85" s="239"/>
      <c r="B85" s="234" t="s">
        <v>3</v>
      </c>
      <c r="C85" s="235">
        <f>'VITESSEPL sens 1 '!X35</f>
        <v>0</v>
      </c>
      <c r="D85" s="161">
        <f>'VITESSEPL sens 1 '!Y35</f>
        <v>0</v>
      </c>
      <c r="E85" s="161">
        <f>'VITESSEPL sens 1 '!Z35</f>
        <v>0</v>
      </c>
      <c r="F85" s="161">
        <f>'VITESSEPL sens 1 '!AA35</f>
        <v>1</v>
      </c>
      <c r="G85" s="161">
        <f>'VITESSEPL sens 1 '!AB35</f>
        <v>1</v>
      </c>
      <c r="H85" s="161">
        <f>'VITESSEPL sens 1 '!AC35</f>
        <v>0</v>
      </c>
      <c r="I85" s="161">
        <f>'VITESSEPL sens 1 '!AD35</f>
        <v>0</v>
      </c>
      <c r="J85" s="161">
        <f>'VITESSEPL sens 1 '!AE35</f>
        <v>0</v>
      </c>
      <c r="K85" s="161">
        <f>'VITESSEPL sens 1 '!AF35</f>
        <v>0</v>
      </c>
      <c r="L85" s="161">
        <f>'VITESSEPL sens 1 '!AG35</f>
        <v>0</v>
      </c>
      <c r="M85" s="161">
        <f>'VITESSEPL sens 1 '!AH35</f>
        <v>0</v>
      </c>
      <c r="N85" s="240">
        <f>'VITESSEPL sens 1 '!AI35</f>
        <v>0</v>
      </c>
      <c r="O85" s="161">
        <f>'VITESSEPL sens 1 '!AK35</f>
        <v>60</v>
      </c>
      <c r="P85" s="161">
        <f>'VITESSEPL sens 1 '!AJ35</f>
        <v>0</v>
      </c>
      <c r="Q85" s="238">
        <f t="shared" si="7"/>
        <v>0</v>
      </c>
    </row>
    <row r="86" spans="1:17" x14ac:dyDescent="0.25">
      <c r="A86" s="233">
        <v>0.29166666666666702</v>
      </c>
      <c r="B86" s="234" t="s">
        <v>2</v>
      </c>
      <c r="C86" s="235">
        <f>'VITESSEVL sens 1 '!X36</f>
        <v>0</v>
      </c>
      <c r="D86" s="161">
        <f>'VITESSEVL sens 1 '!Y36</f>
        <v>2</v>
      </c>
      <c r="E86" s="161">
        <f>'VITESSEVL sens 1 '!Z36</f>
        <v>12</v>
      </c>
      <c r="F86" s="161">
        <f>'VITESSEVL sens 1 '!AA36</f>
        <v>27</v>
      </c>
      <c r="G86" s="161">
        <f>'VITESSEVL sens 1 '!AB36</f>
        <v>12</v>
      </c>
      <c r="H86" s="161">
        <f>'VITESSEVL sens 1 '!AC36</f>
        <v>0</v>
      </c>
      <c r="I86" s="161">
        <f>'VITESSEVL sens 1 '!AD36</f>
        <v>0</v>
      </c>
      <c r="J86" s="161">
        <f>'VITESSEVL sens 1 '!AE36</f>
        <v>0</v>
      </c>
      <c r="K86" s="161">
        <f>'VITESSEVL sens 1 '!AF36</f>
        <v>0</v>
      </c>
      <c r="L86" s="161">
        <f>'VITESSEVL sens 1 '!AG36</f>
        <v>1</v>
      </c>
      <c r="M86" s="161">
        <f>'VITESSEVL sens 1 '!AH36</f>
        <v>0</v>
      </c>
      <c r="N86" s="240">
        <f>'VITESSEVL sens 1 '!AI36</f>
        <v>0</v>
      </c>
      <c r="O86" s="161">
        <f>'VITESSEVL sens 1 '!AK36</f>
        <v>55</v>
      </c>
      <c r="P86" s="161">
        <f>'VITESSEVL sens 1 '!AJ36</f>
        <v>1</v>
      </c>
      <c r="Q86" s="238">
        <f t="shared" si="7"/>
        <v>1.8518518518518517E-2</v>
      </c>
    </row>
    <row r="87" spans="1:17" x14ac:dyDescent="0.25">
      <c r="A87" s="239"/>
      <c r="B87" s="234" t="s">
        <v>3</v>
      </c>
      <c r="C87" s="235">
        <f>'VITESSEPL sens 1 '!X36</f>
        <v>0</v>
      </c>
      <c r="D87" s="161">
        <f>'VITESSEPL sens 1 '!Y36</f>
        <v>0</v>
      </c>
      <c r="E87" s="161">
        <f>'VITESSEPL sens 1 '!Z36</f>
        <v>3</v>
      </c>
      <c r="F87" s="161">
        <f>'VITESSEPL sens 1 '!AA36</f>
        <v>4</v>
      </c>
      <c r="G87" s="161">
        <f>'VITESSEPL sens 1 '!AB36</f>
        <v>0</v>
      </c>
      <c r="H87" s="161">
        <f>'VITESSEPL sens 1 '!AC36</f>
        <v>0</v>
      </c>
      <c r="I87" s="161">
        <f>'VITESSEPL sens 1 '!AD36</f>
        <v>0</v>
      </c>
      <c r="J87" s="161">
        <f>'VITESSEPL sens 1 '!AE36</f>
        <v>0</v>
      </c>
      <c r="K87" s="161">
        <f>'VITESSEPL sens 1 '!AF36</f>
        <v>0</v>
      </c>
      <c r="L87" s="161">
        <f>'VITESSEPL sens 1 '!AG36</f>
        <v>0</v>
      </c>
      <c r="M87" s="161">
        <f>'VITESSEPL sens 1 '!AH36</f>
        <v>0</v>
      </c>
      <c r="N87" s="240">
        <f>'VITESSEPL sens 1 '!AI36</f>
        <v>0</v>
      </c>
      <c r="O87" s="161">
        <f>'VITESSEPL sens 1 '!AK36</f>
        <v>51</v>
      </c>
      <c r="P87" s="161">
        <f>'VITESSEPL sens 1 '!AJ36</f>
        <v>0</v>
      </c>
      <c r="Q87" s="238">
        <f t="shared" si="7"/>
        <v>0</v>
      </c>
    </row>
    <row r="88" spans="1:17" x14ac:dyDescent="0.25">
      <c r="A88" s="233">
        <v>0.33333333333333298</v>
      </c>
      <c r="B88" s="234" t="s">
        <v>2</v>
      </c>
      <c r="C88" s="235">
        <f>'VITESSEVL sens 1 '!X37</f>
        <v>1</v>
      </c>
      <c r="D88" s="161">
        <f>'VITESSEVL sens 1 '!Y37</f>
        <v>2</v>
      </c>
      <c r="E88" s="161">
        <f>'VITESSEVL sens 1 '!Z37</f>
        <v>13</v>
      </c>
      <c r="F88" s="161">
        <f>'VITESSEVL sens 1 '!AA37</f>
        <v>27</v>
      </c>
      <c r="G88" s="161">
        <f>'VITESSEVL sens 1 '!AB37</f>
        <v>13</v>
      </c>
      <c r="H88" s="161">
        <f>'VITESSEVL sens 1 '!AC37</f>
        <v>0</v>
      </c>
      <c r="I88" s="161">
        <f>'VITESSEVL sens 1 '!AD37</f>
        <v>0</v>
      </c>
      <c r="J88" s="161">
        <f>'VITESSEVL sens 1 '!AE37</f>
        <v>0</v>
      </c>
      <c r="K88" s="161">
        <f>'VITESSEVL sens 1 '!AF37</f>
        <v>0</v>
      </c>
      <c r="L88" s="161">
        <f>'VITESSEVL sens 1 '!AG37</f>
        <v>0</v>
      </c>
      <c r="M88" s="161">
        <f>'VITESSEVL sens 1 '!AH37</f>
        <v>0</v>
      </c>
      <c r="N88" s="240">
        <f>'VITESSEVL sens 1 '!AI37</f>
        <v>0</v>
      </c>
      <c r="O88" s="161">
        <f>'VITESSEVL sens 1 '!AK37</f>
        <v>54</v>
      </c>
      <c r="P88" s="161">
        <f>'VITESSEVL sens 1 '!AJ37</f>
        <v>0</v>
      </c>
      <c r="Q88" s="238">
        <f t="shared" si="7"/>
        <v>0</v>
      </c>
    </row>
    <row r="89" spans="1:17" x14ac:dyDescent="0.25">
      <c r="A89" s="239"/>
      <c r="B89" s="234" t="s">
        <v>3</v>
      </c>
      <c r="C89" s="235">
        <f>'VITESSEPL sens 1 '!X37</f>
        <v>0</v>
      </c>
      <c r="D89" s="161">
        <f>'VITESSEPL sens 1 '!Y37</f>
        <v>0</v>
      </c>
      <c r="E89" s="161">
        <f>'VITESSEPL sens 1 '!Z37</f>
        <v>2</v>
      </c>
      <c r="F89" s="161">
        <f>'VITESSEPL sens 1 '!AA37</f>
        <v>2</v>
      </c>
      <c r="G89" s="161">
        <f>'VITESSEPL sens 1 '!AB37</f>
        <v>0</v>
      </c>
      <c r="H89" s="161">
        <f>'VITESSEPL sens 1 '!AC37</f>
        <v>0</v>
      </c>
      <c r="I89" s="161">
        <f>'VITESSEPL sens 1 '!AD37</f>
        <v>0</v>
      </c>
      <c r="J89" s="161">
        <f>'VITESSEPL sens 1 '!AE37</f>
        <v>0</v>
      </c>
      <c r="K89" s="161">
        <f>'VITESSEPL sens 1 '!AF37</f>
        <v>0</v>
      </c>
      <c r="L89" s="161">
        <f>'VITESSEPL sens 1 '!AG37</f>
        <v>0</v>
      </c>
      <c r="M89" s="161">
        <f>'VITESSEPL sens 1 '!AH37</f>
        <v>0</v>
      </c>
      <c r="N89" s="240">
        <f>'VITESSEPL sens 1 '!AI37</f>
        <v>0</v>
      </c>
      <c r="O89" s="161">
        <f>'VITESSEPL sens 1 '!AK37</f>
        <v>50</v>
      </c>
      <c r="P89" s="161">
        <f>'VITESSEPL sens 1 '!AJ37</f>
        <v>0</v>
      </c>
      <c r="Q89" s="238">
        <f t="shared" si="7"/>
        <v>0</v>
      </c>
    </row>
    <row r="90" spans="1:17" x14ac:dyDescent="0.25">
      <c r="A90" s="233">
        <v>0.375</v>
      </c>
      <c r="B90" s="234" t="s">
        <v>2</v>
      </c>
      <c r="C90" s="235">
        <f>'VITESSEVL sens 1 '!X38</f>
        <v>0</v>
      </c>
      <c r="D90" s="161">
        <f>'VITESSEVL sens 1 '!Y38</f>
        <v>2</v>
      </c>
      <c r="E90" s="161">
        <f>'VITESSEVL sens 1 '!Z38</f>
        <v>4</v>
      </c>
      <c r="F90" s="161">
        <f>'VITESSEVL sens 1 '!AA38</f>
        <v>15</v>
      </c>
      <c r="G90" s="161">
        <f>'VITESSEVL sens 1 '!AB38</f>
        <v>8</v>
      </c>
      <c r="H90" s="161">
        <f>'VITESSEVL sens 1 '!AC38</f>
        <v>1</v>
      </c>
      <c r="I90" s="161">
        <f>'VITESSEVL sens 1 '!AD38</f>
        <v>0</v>
      </c>
      <c r="J90" s="161">
        <f>'VITESSEVL sens 1 '!AE38</f>
        <v>0</v>
      </c>
      <c r="K90" s="161">
        <f>'VITESSEVL sens 1 '!AF38</f>
        <v>0</v>
      </c>
      <c r="L90" s="161">
        <f>'VITESSEVL sens 1 '!AG38</f>
        <v>0</v>
      </c>
      <c r="M90" s="161">
        <f>'VITESSEVL sens 1 '!AH38</f>
        <v>0</v>
      </c>
      <c r="N90" s="240">
        <f>'VITESSEVL sens 1 '!AI38</f>
        <v>0</v>
      </c>
      <c r="O90" s="161">
        <f>'VITESSEVL sens 1 '!AK38</f>
        <v>56</v>
      </c>
      <c r="P90" s="161">
        <f>'VITESSEVL sens 1 '!AJ38</f>
        <v>0</v>
      </c>
      <c r="Q90" s="238">
        <f t="shared" si="7"/>
        <v>0</v>
      </c>
    </row>
    <row r="91" spans="1:17" x14ac:dyDescent="0.25">
      <c r="A91" s="239"/>
      <c r="B91" s="234" t="s">
        <v>3</v>
      </c>
      <c r="C91" s="235">
        <f>'VITESSEPL sens 1 '!X38</f>
        <v>0</v>
      </c>
      <c r="D91" s="161">
        <f>'VITESSEPL sens 1 '!Y38</f>
        <v>0</v>
      </c>
      <c r="E91" s="161">
        <f>'VITESSEPL sens 1 '!Z38</f>
        <v>2</v>
      </c>
      <c r="F91" s="161">
        <f>'VITESSEPL sens 1 '!AA38</f>
        <v>2</v>
      </c>
      <c r="G91" s="161">
        <f>'VITESSEPL sens 1 '!AB38</f>
        <v>0</v>
      </c>
      <c r="H91" s="161">
        <f>'VITESSEPL sens 1 '!AC38</f>
        <v>0</v>
      </c>
      <c r="I91" s="161">
        <f>'VITESSEPL sens 1 '!AD38</f>
        <v>0</v>
      </c>
      <c r="J91" s="161">
        <f>'VITESSEPL sens 1 '!AE38</f>
        <v>0</v>
      </c>
      <c r="K91" s="161">
        <f>'VITESSEPL sens 1 '!AF38</f>
        <v>0</v>
      </c>
      <c r="L91" s="161">
        <f>'VITESSEPL sens 1 '!AG38</f>
        <v>0</v>
      </c>
      <c r="M91" s="161">
        <f>'VITESSEPL sens 1 '!AH38</f>
        <v>0</v>
      </c>
      <c r="N91" s="240">
        <f>'VITESSEPL sens 1 '!AI38</f>
        <v>0</v>
      </c>
      <c r="O91" s="161">
        <f>'VITESSEPL sens 1 '!AK38</f>
        <v>50</v>
      </c>
      <c r="P91" s="161">
        <f>'VITESSEPL sens 1 '!AJ38</f>
        <v>0</v>
      </c>
      <c r="Q91" s="238">
        <f t="shared" si="7"/>
        <v>0</v>
      </c>
    </row>
    <row r="92" spans="1:17" x14ac:dyDescent="0.25">
      <c r="A92" s="233">
        <v>0.41666666666666702</v>
      </c>
      <c r="B92" s="234" t="s">
        <v>2</v>
      </c>
      <c r="C92" s="235">
        <f>'VITESSEVL sens 1 '!X39</f>
        <v>0</v>
      </c>
      <c r="D92" s="161">
        <f>'VITESSEVL sens 1 '!Y39</f>
        <v>1</v>
      </c>
      <c r="E92" s="161">
        <f>'VITESSEVL sens 1 '!Z39</f>
        <v>5</v>
      </c>
      <c r="F92" s="161">
        <f>'VITESSEVL sens 1 '!AA39</f>
        <v>20</v>
      </c>
      <c r="G92" s="161">
        <f>'VITESSEVL sens 1 '!AB39</f>
        <v>11</v>
      </c>
      <c r="H92" s="161">
        <f>'VITESSEVL sens 1 '!AC39</f>
        <v>1</v>
      </c>
      <c r="I92" s="161">
        <f>'VITESSEVL sens 1 '!AD39</f>
        <v>1</v>
      </c>
      <c r="J92" s="161">
        <f>'VITESSEVL sens 1 '!AE39</f>
        <v>0</v>
      </c>
      <c r="K92" s="161">
        <f>'VITESSEVL sens 1 '!AF39</f>
        <v>0</v>
      </c>
      <c r="L92" s="161">
        <f>'VITESSEVL sens 1 '!AG39</f>
        <v>0</v>
      </c>
      <c r="M92" s="161">
        <f>'VITESSEVL sens 1 '!AH39</f>
        <v>0</v>
      </c>
      <c r="N92" s="240">
        <f>'VITESSEVL sens 1 '!AI39</f>
        <v>0</v>
      </c>
      <c r="O92" s="161">
        <f>'VITESSEVL sens 1 '!AK39</f>
        <v>57</v>
      </c>
      <c r="P92" s="161">
        <f>'VITESSEVL sens 1 '!AJ39</f>
        <v>1</v>
      </c>
      <c r="Q92" s="238">
        <f t="shared" si="7"/>
        <v>2.564102564102564E-2</v>
      </c>
    </row>
    <row r="93" spans="1:17" x14ac:dyDescent="0.25">
      <c r="A93" s="239"/>
      <c r="B93" s="234" t="s">
        <v>3</v>
      </c>
      <c r="C93" s="235">
        <f>'VITESSEPL sens 1 '!X39</f>
        <v>0</v>
      </c>
      <c r="D93" s="161">
        <f>'VITESSEPL sens 1 '!Y39</f>
        <v>0</v>
      </c>
      <c r="E93" s="161">
        <f>'VITESSEPL sens 1 '!Z39</f>
        <v>0</v>
      </c>
      <c r="F93" s="161">
        <f>'VITESSEPL sens 1 '!AA39</f>
        <v>2</v>
      </c>
      <c r="G93" s="161">
        <f>'VITESSEPL sens 1 '!AB39</f>
        <v>1</v>
      </c>
      <c r="H93" s="161">
        <f>'VITESSEPL sens 1 '!AC39</f>
        <v>0</v>
      </c>
      <c r="I93" s="161">
        <f>'VITESSEPL sens 1 '!AD39</f>
        <v>0</v>
      </c>
      <c r="J93" s="161">
        <f>'VITESSEPL sens 1 '!AE39</f>
        <v>0</v>
      </c>
      <c r="K93" s="161">
        <f>'VITESSEPL sens 1 '!AF39</f>
        <v>0</v>
      </c>
      <c r="L93" s="161">
        <f>'VITESSEPL sens 1 '!AG39</f>
        <v>0</v>
      </c>
      <c r="M93" s="161">
        <f>'VITESSEPL sens 1 '!AH39</f>
        <v>0</v>
      </c>
      <c r="N93" s="240">
        <f>'VITESSEPL sens 1 '!AI39</f>
        <v>0</v>
      </c>
      <c r="O93" s="161">
        <f>'VITESSEPL sens 1 '!AK39</f>
        <v>58</v>
      </c>
      <c r="P93" s="161">
        <f>'VITESSEPL sens 1 '!AJ39</f>
        <v>0</v>
      </c>
      <c r="Q93" s="238">
        <f t="shared" si="7"/>
        <v>0</v>
      </c>
    </row>
    <row r="94" spans="1:17" x14ac:dyDescent="0.25">
      <c r="A94" s="233">
        <v>0.45833333333333298</v>
      </c>
      <c r="B94" s="234" t="s">
        <v>2</v>
      </c>
      <c r="C94" s="235">
        <f>'VITESSEVL sens 1 '!X40</f>
        <v>0</v>
      </c>
      <c r="D94" s="161">
        <f>'VITESSEVL sens 1 '!Y40</f>
        <v>0</v>
      </c>
      <c r="E94" s="161">
        <f>'VITESSEVL sens 1 '!Z40</f>
        <v>8</v>
      </c>
      <c r="F94" s="161">
        <f>'VITESSEVL sens 1 '!AA40</f>
        <v>29</v>
      </c>
      <c r="G94" s="161">
        <f>'VITESSEVL sens 1 '!AB40</f>
        <v>13</v>
      </c>
      <c r="H94" s="161">
        <f>'VITESSEVL sens 1 '!AC40</f>
        <v>1</v>
      </c>
      <c r="I94" s="161">
        <f>'VITESSEVL sens 1 '!AD40</f>
        <v>1</v>
      </c>
      <c r="J94" s="161">
        <f>'VITESSEVL sens 1 '!AE40</f>
        <v>0</v>
      </c>
      <c r="K94" s="161">
        <f>'VITESSEVL sens 1 '!AF40</f>
        <v>0</v>
      </c>
      <c r="L94" s="161">
        <f>'VITESSEVL sens 1 '!AG40</f>
        <v>0</v>
      </c>
      <c r="M94" s="161">
        <f>'VITESSEVL sens 1 '!AH40</f>
        <v>0</v>
      </c>
      <c r="N94" s="240">
        <f>'VITESSEVL sens 1 '!AI40</f>
        <v>0</v>
      </c>
      <c r="O94" s="161">
        <f>'VITESSEVL sens 1 '!AK40</f>
        <v>57</v>
      </c>
      <c r="P94" s="161">
        <f>'VITESSEVL sens 1 '!AJ40</f>
        <v>1</v>
      </c>
      <c r="Q94" s="238">
        <f t="shared" si="7"/>
        <v>1.9230769230769232E-2</v>
      </c>
    </row>
    <row r="95" spans="1:17" x14ac:dyDescent="0.25">
      <c r="A95" s="239"/>
      <c r="B95" s="234" t="s">
        <v>3</v>
      </c>
      <c r="C95" s="235">
        <f>'VITESSEPL sens 1 '!X40</f>
        <v>0</v>
      </c>
      <c r="D95" s="161">
        <f>'VITESSEPL sens 1 '!Y40</f>
        <v>0</v>
      </c>
      <c r="E95" s="161">
        <f>'VITESSEPL sens 1 '!Z40</f>
        <v>2</v>
      </c>
      <c r="F95" s="161">
        <f>'VITESSEPL sens 1 '!AA40</f>
        <v>2</v>
      </c>
      <c r="G95" s="161">
        <f>'VITESSEPL sens 1 '!AB40</f>
        <v>1</v>
      </c>
      <c r="H95" s="161">
        <f>'VITESSEPL sens 1 '!AC40</f>
        <v>1</v>
      </c>
      <c r="I95" s="161">
        <f>'VITESSEPL sens 1 '!AD40</f>
        <v>0</v>
      </c>
      <c r="J95" s="161">
        <f>'VITESSEPL sens 1 '!AE40</f>
        <v>0</v>
      </c>
      <c r="K95" s="161">
        <f>'VITESSEPL sens 1 '!AF40</f>
        <v>0</v>
      </c>
      <c r="L95" s="161">
        <f>'VITESSEPL sens 1 '!AG40</f>
        <v>0</v>
      </c>
      <c r="M95" s="161">
        <f>'VITESSEPL sens 1 '!AH40</f>
        <v>0</v>
      </c>
      <c r="N95" s="240">
        <f>'VITESSEPL sens 1 '!AI40</f>
        <v>0</v>
      </c>
      <c r="O95" s="161">
        <f>'VITESSEPL sens 1 '!AK40</f>
        <v>57</v>
      </c>
      <c r="P95" s="161">
        <f>'VITESSEPL sens 1 '!AJ40</f>
        <v>0</v>
      </c>
      <c r="Q95" s="238">
        <f t="shared" si="7"/>
        <v>0</v>
      </c>
    </row>
    <row r="96" spans="1:17" x14ac:dyDescent="0.25">
      <c r="A96" s="233">
        <v>0.5</v>
      </c>
      <c r="B96" s="234" t="s">
        <v>2</v>
      </c>
      <c r="C96" s="235">
        <f>'VITESSEVL sens 1 '!X41</f>
        <v>0</v>
      </c>
      <c r="D96" s="161">
        <f>'VITESSEVL sens 1 '!Y41</f>
        <v>2</v>
      </c>
      <c r="E96" s="161">
        <f>'VITESSEVL sens 1 '!Z41</f>
        <v>9</v>
      </c>
      <c r="F96" s="161">
        <f>'VITESSEVL sens 1 '!AA41</f>
        <v>28</v>
      </c>
      <c r="G96" s="161">
        <f>'VITESSEVL sens 1 '!AB41</f>
        <v>19</v>
      </c>
      <c r="H96" s="161">
        <f>'VITESSEVL sens 1 '!AC41</f>
        <v>5</v>
      </c>
      <c r="I96" s="161">
        <f>'VITESSEVL sens 1 '!AD41</f>
        <v>0</v>
      </c>
      <c r="J96" s="161">
        <f>'VITESSEVL sens 1 '!AE41</f>
        <v>0</v>
      </c>
      <c r="K96" s="161">
        <f>'VITESSEVL sens 1 '!AF41</f>
        <v>0</v>
      </c>
      <c r="L96" s="161">
        <f>'VITESSEVL sens 1 '!AG41</f>
        <v>0</v>
      </c>
      <c r="M96" s="161">
        <f>'VITESSEVL sens 1 '!AH41</f>
        <v>0</v>
      </c>
      <c r="N96" s="240">
        <f>'VITESSEVL sens 1 '!AI41</f>
        <v>0</v>
      </c>
      <c r="O96" s="161">
        <f>'VITESSEVL sens 1 '!AK41</f>
        <v>58</v>
      </c>
      <c r="P96" s="161">
        <f>'VITESSEVL sens 1 '!AJ41</f>
        <v>0</v>
      </c>
      <c r="Q96" s="238">
        <f t="shared" si="7"/>
        <v>0</v>
      </c>
    </row>
    <row r="97" spans="1:17" x14ac:dyDescent="0.25">
      <c r="A97" s="239"/>
      <c r="B97" s="234" t="s">
        <v>3</v>
      </c>
      <c r="C97" s="235">
        <f>'VITESSEPL sens 1 '!X41</f>
        <v>0</v>
      </c>
      <c r="D97" s="161">
        <f>'VITESSEPL sens 1 '!Y41</f>
        <v>0</v>
      </c>
      <c r="E97" s="161">
        <f>'VITESSEPL sens 1 '!Z41</f>
        <v>2</v>
      </c>
      <c r="F97" s="161">
        <f>'VITESSEPL sens 1 '!AA41</f>
        <v>4</v>
      </c>
      <c r="G97" s="161">
        <f>'VITESSEPL sens 1 '!AB41</f>
        <v>0</v>
      </c>
      <c r="H97" s="161">
        <f>'VITESSEPL sens 1 '!AC41</f>
        <v>0</v>
      </c>
      <c r="I97" s="161">
        <f>'VITESSEPL sens 1 '!AD41</f>
        <v>0</v>
      </c>
      <c r="J97" s="161">
        <f>'VITESSEPL sens 1 '!AE41</f>
        <v>0</v>
      </c>
      <c r="K97" s="161">
        <f>'VITESSEPL sens 1 '!AF41</f>
        <v>0</v>
      </c>
      <c r="L97" s="161">
        <f>'VITESSEPL sens 1 '!AG41</f>
        <v>0</v>
      </c>
      <c r="M97" s="161">
        <f>'VITESSEPL sens 1 '!AH41</f>
        <v>0</v>
      </c>
      <c r="N97" s="240">
        <f>'VITESSEPL sens 1 '!AI41</f>
        <v>0</v>
      </c>
      <c r="O97" s="161">
        <f>'VITESSEPL sens 1 '!AK41</f>
        <v>52</v>
      </c>
      <c r="P97" s="161">
        <f>'VITESSEPL sens 1 '!AJ41</f>
        <v>0</v>
      </c>
      <c r="Q97" s="238">
        <f t="shared" si="7"/>
        <v>0</v>
      </c>
    </row>
    <row r="98" spans="1:17" x14ac:dyDescent="0.25">
      <c r="A98" s="233">
        <v>0.54166666666666696</v>
      </c>
      <c r="B98" s="234" t="s">
        <v>2</v>
      </c>
      <c r="C98" s="235">
        <f>'VITESSEVL sens 1 '!X42</f>
        <v>0</v>
      </c>
      <c r="D98" s="161">
        <f>'VITESSEVL sens 1 '!Y42</f>
        <v>2</v>
      </c>
      <c r="E98" s="161">
        <f>'VITESSEVL sens 1 '!Z42</f>
        <v>7</v>
      </c>
      <c r="F98" s="161">
        <f>'VITESSEVL sens 1 '!AA42</f>
        <v>29</v>
      </c>
      <c r="G98" s="161">
        <f>'VITESSEVL sens 1 '!AB42</f>
        <v>20</v>
      </c>
      <c r="H98" s="161">
        <f>'VITESSEVL sens 1 '!AC42</f>
        <v>4</v>
      </c>
      <c r="I98" s="161">
        <f>'VITESSEVL sens 1 '!AD42</f>
        <v>0</v>
      </c>
      <c r="J98" s="161">
        <f>'VITESSEVL sens 1 '!AE42</f>
        <v>0</v>
      </c>
      <c r="K98" s="161">
        <f>'VITESSEVL sens 1 '!AF42</f>
        <v>0</v>
      </c>
      <c r="L98" s="161">
        <f>'VITESSEVL sens 1 '!AG42</f>
        <v>0</v>
      </c>
      <c r="M98" s="161">
        <f>'VITESSEVL sens 1 '!AH42</f>
        <v>0</v>
      </c>
      <c r="N98" s="240">
        <f>'VITESSEVL sens 1 '!AI42</f>
        <v>0</v>
      </c>
      <c r="O98" s="161">
        <f>'VITESSEVL sens 1 '!AK42</f>
        <v>58</v>
      </c>
      <c r="P98" s="161">
        <f>'VITESSEVL sens 1 '!AJ42</f>
        <v>0</v>
      </c>
      <c r="Q98" s="238">
        <f t="shared" si="7"/>
        <v>0</v>
      </c>
    </row>
    <row r="99" spans="1:17" x14ac:dyDescent="0.25">
      <c r="A99" s="239"/>
      <c r="B99" s="234" t="s">
        <v>3</v>
      </c>
      <c r="C99" s="235">
        <f>'VITESSEPL sens 1 '!X42</f>
        <v>0</v>
      </c>
      <c r="D99" s="161">
        <f>'VITESSEPL sens 1 '!Y42</f>
        <v>0</v>
      </c>
      <c r="E99" s="161">
        <f>'VITESSEPL sens 1 '!Z42</f>
        <v>2</v>
      </c>
      <c r="F99" s="161">
        <f>'VITESSEPL sens 1 '!AA42</f>
        <v>1</v>
      </c>
      <c r="G99" s="161">
        <f>'VITESSEPL sens 1 '!AB42</f>
        <v>0</v>
      </c>
      <c r="H99" s="161">
        <f>'VITESSEPL sens 1 '!AC42</f>
        <v>0</v>
      </c>
      <c r="I99" s="161">
        <f>'VITESSEPL sens 1 '!AD42</f>
        <v>0</v>
      </c>
      <c r="J99" s="161">
        <f>'VITESSEPL sens 1 '!AE42</f>
        <v>0</v>
      </c>
      <c r="K99" s="161">
        <f>'VITESSEPL sens 1 '!AF42</f>
        <v>0</v>
      </c>
      <c r="L99" s="161">
        <f>'VITESSEPL sens 1 '!AG42</f>
        <v>0</v>
      </c>
      <c r="M99" s="161">
        <f>'VITESSEPL sens 1 '!AH42</f>
        <v>0</v>
      </c>
      <c r="N99" s="240">
        <f>'VITESSEPL sens 1 '!AI42</f>
        <v>0</v>
      </c>
      <c r="O99" s="161">
        <f>'VITESSEPL sens 1 '!AK42</f>
        <v>48</v>
      </c>
      <c r="P99" s="161">
        <f>'VITESSEPL sens 1 '!AJ42</f>
        <v>0</v>
      </c>
      <c r="Q99" s="238">
        <f t="shared" si="7"/>
        <v>0</v>
      </c>
    </row>
    <row r="100" spans="1:17" x14ac:dyDescent="0.25">
      <c r="A100" s="233">
        <v>0.58333333333333304</v>
      </c>
      <c r="B100" s="234" t="s">
        <v>2</v>
      </c>
      <c r="C100" s="235">
        <f>'VITESSEVL sens 1 '!X43</f>
        <v>1</v>
      </c>
      <c r="D100" s="161">
        <f>'VITESSEVL sens 1 '!Y43</f>
        <v>2</v>
      </c>
      <c r="E100" s="161">
        <f>'VITESSEVL sens 1 '!Z43</f>
        <v>7</v>
      </c>
      <c r="F100" s="161">
        <f>'VITESSEVL sens 1 '!AA43</f>
        <v>34</v>
      </c>
      <c r="G100" s="161">
        <f>'VITESSEVL sens 1 '!AB43</f>
        <v>5</v>
      </c>
      <c r="H100" s="161">
        <f>'VITESSEVL sens 1 '!AC43</f>
        <v>0</v>
      </c>
      <c r="I100" s="161">
        <f>'VITESSEVL sens 1 '!AD43</f>
        <v>0</v>
      </c>
      <c r="J100" s="161">
        <f>'VITESSEVL sens 1 '!AE43</f>
        <v>0</v>
      </c>
      <c r="K100" s="161">
        <f>'VITESSEVL sens 1 '!AF43</f>
        <v>0</v>
      </c>
      <c r="L100" s="161">
        <f>'VITESSEVL sens 1 '!AG43</f>
        <v>0</v>
      </c>
      <c r="M100" s="161">
        <f>'VITESSEVL sens 1 '!AH43</f>
        <v>0</v>
      </c>
      <c r="N100" s="240">
        <f>'VITESSEVL sens 1 '!AI43</f>
        <v>0</v>
      </c>
      <c r="O100" s="161">
        <f>'VITESSEVL sens 1 '!AK43</f>
        <v>53</v>
      </c>
      <c r="P100" s="161">
        <f>'VITESSEVL sens 1 '!AJ43</f>
        <v>0</v>
      </c>
      <c r="Q100" s="238">
        <f t="shared" si="7"/>
        <v>0</v>
      </c>
    </row>
    <row r="101" spans="1:17" x14ac:dyDescent="0.25">
      <c r="A101" s="239"/>
      <c r="B101" s="234" t="s">
        <v>3</v>
      </c>
      <c r="C101" s="235">
        <f>'VITESSEPL sens 1 '!X43</f>
        <v>0</v>
      </c>
      <c r="D101" s="161">
        <f>'VITESSEPL sens 1 '!Y43</f>
        <v>1</v>
      </c>
      <c r="E101" s="161">
        <f>'VITESSEPL sens 1 '!Z43</f>
        <v>0</v>
      </c>
      <c r="F101" s="161">
        <f>'VITESSEPL sens 1 '!AA43</f>
        <v>5</v>
      </c>
      <c r="G101" s="161">
        <f>'VITESSEPL sens 1 '!AB43</f>
        <v>1</v>
      </c>
      <c r="H101" s="161">
        <f>'VITESSEPL sens 1 '!AC43</f>
        <v>0</v>
      </c>
      <c r="I101" s="161">
        <f>'VITESSEPL sens 1 '!AD43</f>
        <v>0</v>
      </c>
      <c r="J101" s="161">
        <f>'VITESSEPL sens 1 '!AE43</f>
        <v>0</v>
      </c>
      <c r="K101" s="161">
        <f>'VITESSEPL sens 1 '!AF43</f>
        <v>0</v>
      </c>
      <c r="L101" s="161">
        <f>'VITESSEPL sens 1 '!AG43</f>
        <v>0</v>
      </c>
      <c r="M101" s="161">
        <f>'VITESSEPL sens 1 '!AH43</f>
        <v>0</v>
      </c>
      <c r="N101" s="240">
        <f>'VITESSEPL sens 1 '!AI43</f>
        <v>0</v>
      </c>
      <c r="O101" s="161">
        <f>'VITESSEPL sens 1 '!AK43</f>
        <v>54</v>
      </c>
      <c r="P101" s="161">
        <f>'VITESSEPL sens 1 '!AJ43</f>
        <v>0</v>
      </c>
      <c r="Q101" s="238">
        <f t="shared" si="7"/>
        <v>0</v>
      </c>
    </row>
    <row r="102" spans="1:17" x14ac:dyDescent="0.25">
      <c r="A102" s="233">
        <v>0.625</v>
      </c>
      <c r="B102" s="234" t="s">
        <v>2</v>
      </c>
      <c r="C102" s="235">
        <f>'VITESSEVL sens 1 '!X44</f>
        <v>0</v>
      </c>
      <c r="D102" s="161">
        <f>'VITESSEVL sens 1 '!Y44</f>
        <v>3</v>
      </c>
      <c r="E102" s="161">
        <f>'VITESSEVL sens 1 '!Z44</f>
        <v>7</v>
      </c>
      <c r="F102" s="161">
        <f>'VITESSEVL sens 1 '!AA44</f>
        <v>34</v>
      </c>
      <c r="G102" s="161">
        <f>'VITESSEVL sens 1 '!AB44</f>
        <v>7</v>
      </c>
      <c r="H102" s="161">
        <f>'VITESSEVL sens 1 '!AC44</f>
        <v>3</v>
      </c>
      <c r="I102" s="161">
        <f>'VITESSEVL sens 1 '!AD44</f>
        <v>1</v>
      </c>
      <c r="J102" s="161">
        <f>'VITESSEVL sens 1 '!AE44</f>
        <v>0</v>
      </c>
      <c r="K102" s="161">
        <f>'VITESSEVL sens 1 '!AF44</f>
        <v>0</v>
      </c>
      <c r="L102" s="161">
        <f>'VITESSEVL sens 1 '!AG44</f>
        <v>0</v>
      </c>
      <c r="M102" s="161">
        <f>'VITESSEVL sens 1 '!AH44</f>
        <v>0</v>
      </c>
      <c r="N102" s="240">
        <f>'VITESSEVL sens 1 '!AI44</f>
        <v>0</v>
      </c>
      <c r="O102" s="161">
        <f>'VITESSEVL sens 1 '!AK44</f>
        <v>56</v>
      </c>
      <c r="P102" s="161">
        <f>'VITESSEVL sens 1 '!AJ44</f>
        <v>1</v>
      </c>
      <c r="Q102" s="238">
        <f t="shared" si="7"/>
        <v>1.8181818181818181E-2</v>
      </c>
    </row>
    <row r="103" spans="1:17" x14ac:dyDescent="0.25">
      <c r="A103" s="239"/>
      <c r="B103" s="234" t="s">
        <v>3</v>
      </c>
      <c r="C103" s="235">
        <f>'VITESSEPL sens 1 '!X44</f>
        <v>0</v>
      </c>
      <c r="D103" s="161">
        <f>'VITESSEPL sens 1 '!Y44</f>
        <v>1</v>
      </c>
      <c r="E103" s="161">
        <f>'VITESSEPL sens 1 '!Z44</f>
        <v>2</v>
      </c>
      <c r="F103" s="161">
        <f>'VITESSEPL sens 1 '!AA44</f>
        <v>0</v>
      </c>
      <c r="G103" s="161">
        <f>'VITESSEPL sens 1 '!AB44</f>
        <v>0</v>
      </c>
      <c r="H103" s="161">
        <f>'VITESSEPL sens 1 '!AC44</f>
        <v>0</v>
      </c>
      <c r="I103" s="161">
        <f>'VITESSEPL sens 1 '!AD44</f>
        <v>0</v>
      </c>
      <c r="J103" s="161">
        <f>'VITESSEPL sens 1 '!AE44</f>
        <v>0</v>
      </c>
      <c r="K103" s="161">
        <f>'VITESSEPL sens 1 '!AF44</f>
        <v>0</v>
      </c>
      <c r="L103" s="161">
        <f>'VITESSEPL sens 1 '!AG44</f>
        <v>0</v>
      </c>
      <c r="M103" s="161">
        <f>'VITESSEPL sens 1 '!AH44</f>
        <v>0</v>
      </c>
      <c r="N103" s="240">
        <f>'VITESSEPL sens 1 '!AI44</f>
        <v>0</v>
      </c>
      <c r="O103" s="161">
        <f>'VITESSEPL sens 1 '!AK44</f>
        <v>42</v>
      </c>
      <c r="P103" s="161">
        <f>'VITESSEPL sens 1 '!AJ44</f>
        <v>0</v>
      </c>
      <c r="Q103" s="238">
        <f t="shared" si="7"/>
        <v>0</v>
      </c>
    </row>
    <row r="104" spans="1:17" x14ac:dyDescent="0.25">
      <c r="A104" s="233">
        <v>0.66666666666666696</v>
      </c>
      <c r="B104" s="234" t="s">
        <v>2</v>
      </c>
      <c r="C104" s="235">
        <f>'VITESSEVL sens 1 '!X45</f>
        <v>0</v>
      </c>
      <c r="D104" s="161">
        <f>'VITESSEVL sens 1 '!Y45</f>
        <v>1</v>
      </c>
      <c r="E104" s="161">
        <f>'VITESSEVL sens 1 '!Z45</f>
        <v>16</v>
      </c>
      <c r="F104" s="161">
        <f>'VITESSEVL sens 1 '!AA45</f>
        <v>35</v>
      </c>
      <c r="G104" s="161">
        <f>'VITESSEVL sens 1 '!AB45</f>
        <v>27</v>
      </c>
      <c r="H104" s="161">
        <f>'VITESSEVL sens 1 '!AC45</f>
        <v>7</v>
      </c>
      <c r="I104" s="161">
        <f>'VITESSEVL sens 1 '!AD45</f>
        <v>0</v>
      </c>
      <c r="J104" s="161">
        <f>'VITESSEVL sens 1 '!AE45</f>
        <v>0</v>
      </c>
      <c r="K104" s="161">
        <f>'VITESSEVL sens 1 '!AF45</f>
        <v>1</v>
      </c>
      <c r="L104" s="161">
        <f>'VITESSEVL sens 1 '!AG45</f>
        <v>0</v>
      </c>
      <c r="M104" s="161">
        <f>'VITESSEVL sens 1 '!AH45</f>
        <v>0</v>
      </c>
      <c r="N104" s="240">
        <f>'VITESSEVL sens 1 '!AI45</f>
        <v>0</v>
      </c>
      <c r="O104" s="161">
        <f>'VITESSEVL sens 1 '!AK45</f>
        <v>58</v>
      </c>
      <c r="P104" s="161">
        <f>'VITESSEVL sens 1 '!AJ45</f>
        <v>1</v>
      </c>
      <c r="Q104" s="238">
        <f t="shared" si="7"/>
        <v>1.1494252873563218E-2</v>
      </c>
    </row>
    <row r="105" spans="1:17" x14ac:dyDescent="0.25">
      <c r="A105" s="239"/>
      <c r="B105" s="234" t="s">
        <v>3</v>
      </c>
      <c r="C105" s="235">
        <f>'VITESSEPL sens 1 '!X45</f>
        <v>0</v>
      </c>
      <c r="D105" s="161">
        <f>'VITESSEPL sens 1 '!Y45</f>
        <v>0</v>
      </c>
      <c r="E105" s="161">
        <f>'VITESSEPL sens 1 '!Z45</f>
        <v>3</v>
      </c>
      <c r="F105" s="161">
        <f>'VITESSEPL sens 1 '!AA45</f>
        <v>2</v>
      </c>
      <c r="G105" s="161">
        <f>'VITESSEPL sens 1 '!AB45</f>
        <v>1</v>
      </c>
      <c r="H105" s="161">
        <f>'VITESSEPL sens 1 '!AC45</f>
        <v>0</v>
      </c>
      <c r="I105" s="161">
        <f>'VITESSEPL sens 1 '!AD45</f>
        <v>0</v>
      </c>
      <c r="J105" s="161">
        <f>'VITESSEPL sens 1 '!AE45</f>
        <v>0</v>
      </c>
      <c r="K105" s="161">
        <f>'VITESSEPL sens 1 '!AF45</f>
        <v>0</v>
      </c>
      <c r="L105" s="161">
        <f>'VITESSEPL sens 1 '!AG45</f>
        <v>0</v>
      </c>
      <c r="M105" s="161">
        <f>'VITESSEPL sens 1 '!AH45</f>
        <v>0</v>
      </c>
      <c r="N105" s="240">
        <f>'VITESSEPL sens 1 '!AI45</f>
        <v>0</v>
      </c>
      <c r="O105" s="161">
        <f>'VITESSEPL sens 1 '!AK45</f>
        <v>52</v>
      </c>
      <c r="P105" s="161">
        <f>'VITESSEPL sens 1 '!AJ45</f>
        <v>0</v>
      </c>
      <c r="Q105" s="238">
        <f t="shared" si="7"/>
        <v>0</v>
      </c>
    </row>
    <row r="106" spans="1:17" x14ac:dyDescent="0.25">
      <c r="A106" s="233">
        <v>0.70833333333333304</v>
      </c>
      <c r="B106" s="234" t="s">
        <v>2</v>
      </c>
      <c r="C106" s="235">
        <f>'VITESSEVL sens 1 '!X46</f>
        <v>0</v>
      </c>
      <c r="D106" s="161">
        <f>'VITESSEVL sens 1 '!Y46</f>
        <v>1</v>
      </c>
      <c r="E106" s="161">
        <f>'VITESSEVL sens 1 '!Z46</f>
        <v>21</v>
      </c>
      <c r="F106" s="161">
        <f>'VITESSEVL sens 1 '!AA46</f>
        <v>27</v>
      </c>
      <c r="G106" s="161">
        <f>'VITESSEVL sens 1 '!AB46</f>
        <v>22</v>
      </c>
      <c r="H106" s="161">
        <f>'VITESSEVL sens 1 '!AC46</f>
        <v>3</v>
      </c>
      <c r="I106" s="161">
        <f>'VITESSEVL sens 1 '!AD46</f>
        <v>1</v>
      </c>
      <c r="J106" s="161">
        <f>'VITESSEVL sens 1 '!AE46</f>
        <v>0</v>
      </c>
      <c r="K106" s="161">
        <f>'VITESSEVL sens 1 '!AF46</f>
        <v>0</v>
      </c>
      <c r="L106" s="161">
        <f>'VITESSEVL sens 1 '!AG46</f>
        <v>0</v>
      </c>
      <c r="M106" s="161">
        <f>'VITESSEVL sens 1 '!AH46</f>
        <v>0</v>
      </c>
      <c r="N106" s="240">
        <f>'VITESSEVL sens 1 '!AI46</f>
        <v>0</v>
      </c>
      <c r="O106" s="161">
        <f>'VITESSEVL sens 1 '!AK46</f>
        <v>56</v>
      </c>
      <c r="P106" s="161">
        <f>'VITESSEVL sens 1 '!AJ46</f>
        <v>1</v>
      </c>
      <c r="Q106" s="238">
        <f t="shared" si="7"/>
        <v>1.3333333333333334E-2</v>
      </c>
    </row>
    <row r="107" spans="1:17" x14ac:dyDescent="0.25">
      <c r="A107" s="239"/>
      <c r="B107" s="234" t="s">
        <v>3</v>
      </c>
      <c r="C107" s="235">
        <f>'VITESSEPL sens 1 '!X46</f>
        <v>0</v>
      </c>
      <c r="D107" s="161">
        <f>'VITESSEPL sens 1 '!Y46</f>
        <v>0</v>
      </c>
      <c r="E107" s="161">
        <f>'VITESSEPL sens 1 '!Z46</f>
        <v>1</v>
      </c>
      <c r="F107" s="161">
        <f>'VITESSEPL sens 1 '!AA46</f>
        <v>2</v>
      </c>
      <c r="G107" s="161">
        <f>'VITESSEPL sens 1 '!AB46</f>
        <v>0</v>
      </c>
      <c r="H107" s="161">
        <f>'VITESSEPL sens 1 '!AC46</f>
        <v>0</v>
      </c>
      <c r="I107" s="161">
        <f>'VITESSEPL sens 1 '!AD46</f>
        <v>0</v>
      </c>
      <c r="J107" s="161">
        <f>'VITESSEPL sens 1 '!AE46</f>
        <v>0</v>
      </c>
      <c r="K107" s="161">
        <f>'VITESSEPL sens 1 '!AF46</f>
        <v>0</v>
      </c>
      <c r="L107" s="161">
        <f>'VITESSEPL sens 1 '!AG46</f>
        <v>0</v>
      </c>
      <c r="M107" s="161">
        <f>'VITESSEPL sens 1 '!AH46</f>
        <v>0</v>
      </c>
      <c r="N107" s="240">
        <f>'VITESSEPL sens 1 '!AI46</f>
        <v>0</v>
      </c>
      <c r="O107" s="161">
        <f>'VITESSEPL sens 1 '!AK46</f>
        <v>52</v>
      </c>
      <c r="P107" s="161">
        <f>'VITESSEPL sens 1 '!AJ46</f>
        <v>0</v>
      </c>
      <c r="Q107" s="238">
        <f t="shared" si="7"/>
        <v>0</v>
      </c>
    </row>
    <row r="108" spans="1:17" x14ac:dyDescent="0.25">
      <c r="A108" s="233">
        <v>0.75</v>
      </c>
      <c r="B108" s="234" t="s">
        <v>2</v>
      </c>
      <c r="C108" s="235">
        <f>'VITESSEVL sens 1 '!X47</f>
        <v>0</v>
      </c>
      <c r="D108" s="161">
        <f>'VITESSEVL sens 1 '!Y47</f>
        <v>0</v>
      </c>
      <c r="E108" s="161">
        <f>'VITESSEVL sens 1 '!Z47</f>
        <v>15</v>
      </c>
      <c r="F108" s="161">
        <f>'VITESSEVL sens 1 '!AA47</f>
        <v>43</v>
      </c>
      <c r="G108" s="161">
        <f>'VITESSEVL sens 1 '!AB47</f>
        <v>16</v>
      </c>
      <c r="H108" s="161">
        <f>'VITESSEVL sens 1 '!AC47</f>
        <v>2</v>
      </c>
      <c r="I108" s="161">
        <f>'VITESSEVL sens 1 '!AD47</f>
        <v>0</v>
      </c>
      <c r="J108" s="161">
        <f>'VITESSEVL sens 1 '!AE47</f>
        <v>0</v>
      </c>
      <c r="K108" s="161">
        <f>'VITESSEVL sens 1 '!AF47</f>
        <v>0</v>
      </c>
      <c r="L108" s="161">
        <f>'VITESSEVL sens 1 '!AG47</f>
        <v>0</v>
      </c>
      <c r="M108" s="161">
        <f>'VITESSEVL sens 1 '!AH47</f>
        <v>0</v>
      </c>
      <c r="N108" s="240">
        <f>'VITESSEVL sens 1 '!AI47</f>
        <v>0</v>
      </c>
      <c r="O108" s="161">
        <f>'VITESSEVL sens 1 '!AK47</f>
        <v>56</v>
      </c>
      <c r="P108" s="161">
        <f>'VITESSEVL sens 1 '!AJ47</f>
        <v>0</v>
      </c>
      <c r="Q108" s="238">
        <f t="shared" si="7"/>
        <v>0</v>
      </c>
    </row>
    <row r="109" spans="1:17" x14ac:dyDescent="0.25">
      <c r="A109" s="239"/>
      <c r="B109" s="234" t="s">
        <v>3</v>
      </c>
      <c r="C109" s="235">
        <f>'VITESSEPL sens 1 '!X47</f>
        <v>0</v>
      </c>
      <c r="D109" s="161">
        <f>'VITESSEPL sens 1 '!Y47</f>
        <v>0</v>
      </c>
      <c r="E109" s="161">
        <f>'VITESSEPL sens 1 '!Z47</f>
        <v>0</v>
      </c>
      <c r="F109" s="161">
        <f>'VITESSEPL sens 1 '!AA47</f>
        <v>2</v>
      </c>
      <c r="G109" s="161">
        <f>'VITESSEPL sens 1 '!AB47</f>
        <v>0</v>
      </c>
      <c r="H109" s="161">
        <f>'VITESSEPL sens 1 '!AC47</f>
        <v>0</v>
      </c>
      <c r="I109" s="161">
        <f>'VITESSEPL sens 1 '!AD47</f>
        <v>0</v>
      </c>
      <c r="J109" s="161">
        <f>'VITESSEPL sens 1 '!AE47</f>
        <v>0</v>
      </c>
      <c r="K109" s="161">
        <f>'VITESSEPL sens 1 '!AF47</f>
        <v>0</v>
      </c>
      <c r="L109" s="161">
        <f>'VITESSEPL sens 1 '!AG47</f>
        <v>0</v>
      </c>
      <c r="M109" s="161">
        <f>'VITESSEPL sens 1 '!AH47</f>
        <v>0</v>
      </c>
      <c r="N109" s="240">
        <f>'VITESSEPL sens 1 '!AI47</f>
        <v>0</v>
      </c>
      <c r="O109" s="161">
        <f>'VITESSEPL sens 1 '!AK47</f>
        <v>55</v>
      </c>
      <c r="P109" s="161">
        <f>'VITESSEPL sens 1 '!AJ47</f>
        <v>0</v>
      </c>
      <c r="Q109" s="238">
        <f t="shared" si="7"/>
        <v>0</v>
      </c>
    </row>
    <row r="110" spans="1:17" x14ac:dyDescent="0.25">
      <c r="A110" s="233">
        <v>0.79166666666666696</v>
      </c>
      <c r="B110" s="234" t="s">
        <v>2</v>
      </c>
      <c r="C110" s="235">
        <f>'VITESSEVL sens 1 '!X48</f>
        <v>0</v>
      </c>
      <c r="D110" s="161">
        <f>'VITESSEVL sens 1 '!Y48</f>
        <v>2</v>
      </c>
      <c r="E110" s="161">
        <f>'VITESSEVL sens 1 '!Z48</f>
        <v>9</v>
      </c>
      <c r="F110" s="161">
        <f>'VITESSEVL sens 1 '!AA48</f>
        <v>31</v>
      </c>
      <c r="G110" s="161">
        <f>'VITESSEVL sens 1 '!AB48</f>
        <v>10</v>
      </c>
      <c r="H110" s="161">
        <f>'VITESSEVL sens 1 '!AC48</f>
        <v>1</v>
      </c>
      <c r="I110" s="161">
        <f>'VITESSEVL sens 1 '!AD48</f>
        <v>0</v>
      </c>
      <c r="J110" s="161">
        <f>'VITESSEVL sens 1 '!AE48</f>
        <v>0</v>
      </c>
      <c r="K110" s="161">
        <f>'VITESSEVL sens 1 '!AF48</f>
        <v>0</v>
      </c>
      <c r="L110" s="161">
        <f>'VITESSEVL sens 1 '!AG48</f>
        <v>0</v>
      </c>
      <c r="M110" s="161">
        <f>'VITESSEVL sens 1 '!AH48</f>
        <v>0</v>
      </c>
      <c r="N110" s="240">
        <f>'VITESSEVL sens 1 '!AI48</f>
        <v>0</v>
      </c>
      <c r="O110" s="161">
        <f>'VITESSEVL sens 1 '!AK48</f>
        <v>55</v>
      </c>
      <c r="P110" s="161">
        <f>'VITESSEVL sens 1 '!AJ48</f>
        <v>0</v>
      </c>
      <c r="Q110" s="238">
        <f t="shared" si="7"/>
        <v>0</v>
      </c>
    </row>
    <row r="111" spans="1:17" x14ac:dyDescent="0.25">
      <c r="A111" s="239"/>
      <c r="B111" s="234" t="s">
        <v>3</v>
      </c>
      <c r="C111" s="235">
        <f>'VITESSEPL sens 1 '!X48</f>
        <v>0</v>
      </c>
      <c r="D111" s="161">
        <f>'VITESSEPL sens 1 '!Y48</f>
        <v>1</v>
      </c>
      <c r="E111" s="161">
        <f>'VITESSEPL sens 1 '!Z48</f>
        <v>0</v>
      </c>
      <c r="F111" s="161">
        <f>'VITESSEPL sens 1 '!AA48</f>
        <v>0</v>
      </c>
      <c r="G111" s="161">
        <f>'VITESSEPL sens 1 '!AB48</f>
        <v>0</v>
      </c>
      <c r="H111" s="161">
        <f>'VITESSEPL sens 1 '!AC48</f>
        <v>0</v>
      </c>
      <c r="I111" s="161">
        <f>'VITESSEPL sens 1 '!AD48</f>
        <v>0</v>
      </c>
      <c r="J111" s="161">
        <f>'VITESSEPL sens 1 '!AE48</f>
        <v>0</v>
      </c>
      <c r="K111" s="161">
        <f>'VITESSEPL sens 1 '!AF48</f>
        <v>0</v>
      </c>
      <c r="L111" s="161">
        <f>'VITESSEPL sens 1 '!AG48</f>
        <v>0</v>
      </c>
      <c r="M111" s="161">
        <f>'VITESSEPL sens 1 '!AH48</f>
        <v>0</v>
      </c>
      <c r="N111" s="240">
        <f>'VITESSEPL sens 1 '!AI48</f>
        <v>0</v>
      </c>
      <c r="O111" s="161">
        <f>'VITESSEPL sens 1 '!AK48</f>
        <v>35</v>
      </c>
      <c r="P111" s="161">
        <f>'VITESSEPL sens 1 '!AJ48</f>
        <v>0</v>
      </c>
      <c r="Q111" s="238">
        <f t="shared" si="7"/>
        <v>0</v>
      </c>
    </row>
    <row r="112" spans="1:17" x14ac:dyDescent="0.25">
      <c r="A112" s="233">
        <v>0.83333333333333304</v>
      </c>
      <c r="B112" s="234" t="s">
        <v>2</v>
      </c>
      <c r="C112" s="235">
        <f>'VITESSEVL sens 1 '!X49</f>
        <v>0</v>
      </c>
      <c r="D112" s="161">
        <f>'VITESSEVL sens 1 '!Y49</f>
        <v>1</v>
      </c>
      <c r="E112" s="161">
        <f>'VITESSEVL sens 1 '!Z49</f>
        <v>2</v>
      </c>
      <c r="F112" s="161">
        <f>'VITESSEVL sens 1 '!AA49</f>
        <v>17</v>
      </c>
      <c r="G112" s="161">
        <f>'VITESSEVL sens 1 '!AB49</f>
        <v>7</v>
      </c>
      <c r="H112" s="161">
        <f>'VITESSEVL sens 1 '!AC49</f>
        <v>2</v>
      </c>
      <c r="I112" s="161">
        <f>'VITESSEVL sens 1 '!AD49</f>
        <v>1</v>
      </c>
      <c r="J112" s="161">
        <f>'VITESSEVL sens 1 '!AE49</f>
        <v>0</v>
      </c>
      <c r="K112" s="161">
        <f>'VITESSEVL sens 1 '!AF49</f>
        <v>0</v>
      </c>
      <c r="L112" s="161">
        <f>'VITESSEVL sens 1 '!AG49</f>
        <v>0</v>
      </c>
      <c r="M112" s="161">
        <f>'VITESSEVL sens 1 '!AH49</f>
        <v>0</v>
      </c>
      <c r="N112" s="240">
        <f>'VITESSEVL sens 1 '!AI49</f>
        <v>0</v>
      </c>
      <c r="O112" s="161">
        <f>'VITESSEVL sens 1 '!AK49</f>
        <v>58</v>
      </c>
      <c r="P112" s="161">
        <f>'VITESSEVL sens 1 '!AJ49</f>
        <v>1</v>
      </c>
      <c r="Q112" s="238">
        <f t="shared" si="7"/>
        <v>3.3333333333333333E-2</v>
      </c>
    </row>
    <row r="113" spans="1:17" x14ac:dyDescent="0.25">
      <c r="A113" s="239"/>
      <c r="B113" s="234" t="s">
        <v>3</v>
      </c>
      <c r="C113" s="235">
        <f>'VITESSEPL sens 1 '!X49</f>
        <v>0</v>
      </c>
      <c r="D113" s="161">
        <f>'VITESSEPL sens 1 '!Y49</f>
        <v>0</v>
      </c>
      <c r="E113" s="161">
        <f>'VITESSEPL sens 1 '!Z49</f>
        <v>0</v>
      </c>
      <c r="F113" s="161">
        <f>'VITESSEPL sens 1 '!AA49</f>
        <v>0</v>
      </c>
      <c r="G113" s="161">
        <f>'VITESSEPL sens 1 '!AB49</f>
        <v>0</v>
      </c>
      <c r="H113" s="161">
        <f>'VITESSEPL sens 1 '!AC49</f>
        <v>0</v>
      </c>
      <c r="I113" s="161">
        <f>'VITESSEPL sens 1 '!AD49</f>
        <v>0</v>
      </c>
      <c r="J113" s="161">
        <f>'VITESSEPL sens 1 '!AE49</f>
        <v>0</v>
      </c>
      <c r="K113" s="161">
        <f>'VITESSEPL sens 1 '!AF49</f>
        <v>0</v>
      </c>
      <c r="L113" s="161">
        <f>'VITESSEPL sens 1 '!AG49</f>
        <v>0</v>
      </c>
      <c r="M113" s="161">
        <f>'VITESSEPL sens 1 '!AH49</f>
        <v>0</v>
      </c>
      <c r="N113" s="240">
        <f>'VITESSEPL sens 1 '!AI49</f>
        <v>0</v>
      </c>
      <c r="O113" s="161">
        <f>'VITESSEPL sens 1 '!AK49</f>
        <v>0</v>
      </c>
      <c r="P113" s="161">
        <f>'VITESSEPL sens 1 '!AJ49</f>
        <v>0</v>
      </c>
      <c r="Q113" s="238">
        <f t="shared" si="7"/>
        <v>0</v>
      </c>
    </row>
    <row r="114" spans="1:17" x14ac:dyDescent="0.25">
      <c r="A114" s="233">
        <v>0.875</v>
      </c>
      <c r="B114" s="234" t="s">
        <v>2</v>
      </c>
      <c r="C114" s="235">
        <f>'VITESSEVL sens 1 '!X50</f>
        <v>0</v>
      </c>
      <c r="D114" s="161">
        <f>'VITESSEVL sens 1 '!Y50</f>
        <v>1</v>
      </c>
      <c r="E114" s="161">
        <f>'VITESSEVL sens 1 '!Z50</f>
        <v>4</v>
      </c>
      <c r="F114" s="161">
        <f>'VITESSEVL sens 1 '!AA50</f>
        <v>12</v>
      </c>
      <c r="G114" s="161">
        <f>'VITESSEVL sens 1 '!AB50</f>
        <v>6</v>
      </c>
      <c r="H114" s="161">
        <f>'VITESSEVL sens 1 '!AC50</f>
        <v>0</v>
      </c>
      <c r="I114" s="161">
        <f>'VITESSEVL sens 1 '!AD50</f>
        <v>0</v>
      </c>
      <c r="J114" s="161">
        <f>'VITESSEVL sens 1 '!AE50</f>
        <v>0</v>
      </c>
      <c r="K114" s="161">
        <f>'VITESSEVL sens 1 '!AF50</f>
        <v>0</v>
      </c>
      <c r="L114" s="161">
        <f>'VITESSEVL sens 1 '!AG50</f>
        <v>0</v>
      </c>
      <c r="M114" s="161">
        <f>'VITESSEVL sens 1 '!AH50</f>
        <v>0</v>
      </c>
      <c r="N114" s="240">
        <f>'VITESSEVL sens 1 '!AI50</f>
        <v>0</v>
      </c>
      <c r="O114" s="161">
        <f>'VITESSEVL sens 1 '!AK50</f>
        <v>55</v>
      </c>
      <c r="P114" s="161">
        <f>'VITESSEVL sens 1 '!AJ50</f>
        <v>0</v>
      </c>
      <c r="Q114" s="238">
        <f t="shared" si="7"/>
        <v>0</v>
      </c>
    </row>
    <row r="115" spans="1:17" x14ac:dyDescent="0.25">
      <c r="A115" s="239"/>
      <c r="B115" s="234" t="s">
        <v>3</v>
      </c>
      <c r="C115" s="235">
        <f>'VITESSEPL sens 1 '!X50</f>
        <v>0</v>
      </c>
      <c r="D115" s="161">
        <f>'VITESSEPL sens 1 '!Y50</f>
        <v>1</v>
      </c>
      <c r="E115" s="161">
        <f>'VITESSEPL sens 1 '!Z50</f>
        <v>0</v>
      </c>
      <c r="F115" s="161">
        <f>'VITESSEPL sens 1 '!AA50</f>
        <v>1</v>
      </c>
      <c r="G115" s="161">
        <f>'VITESSEPL sens 1 '!AB50</f>
        <v>0</v>
      </c>
      <c r="H115" s="161">
        <f>'VITESSEPL sens 1 '!AC50</f>
        <v>0</v>
      </c>
      <c r="I115" s="161">
        <f>'VITESSEPL sens 1 '!AD50</f>
        <v>0</v>
      </c>
      <c r="J115" s="161">
        <f>'VITESSEPL sens 1 '!AE50</f>
        <v>0</v>
      </c>
      <c r="K115" s="161">
        <f>'VITESSEPL sens 1 '!AF50</f>
        <v>0</v>
      </c>
      <c r="L115" s="161">
        <f>'VITESSEPL sens 1 '!AG50</f>
        <v>0</v>
      </c>
      <c r="M115" s="161">
        <f>'VITESSEPL sens 1 '!AH50</f>
        <v>0</v>
      </c>
      <c r="N115" s="240">
        <f>'VITESSEPL sens 1 '!AI50</f>
        <v>0</v>
      </c>
      <c r="O115" s="161">
        <f>'VITESSEPL sens 1 '!AK50</f>
        <v>45</v>
      </c>
      <c r="P115" s="161">
        <f>'VITESSEPL sens 1 '!AJ50</f>
        <v>0</v>
      </c>
      <c r="Q115" s="238">
        <f t="shared" si="7"/>
        <v>0</v>
      </c>
    </row>
    <row r="116" spans="1:17" x14ac:dyDescent="0.25">
      <c r="A116" s="233">
        <v>0.91666666666666696</v>
      </c>
      <c r="B116" s="234" t="s">
        <v>2</v>
      </c>
      <c r="C116" s="235">
        <f>'VITESSEVL sens 1 '!X51</f>
        <v>0</v>
      </c>
      <c r="D116" s="161">
        <f>'VITESSEVL sens 1 '!Y51</f>
        <v>0</v>
      </c>
      <c r="E116" s="161">
        <f>'VITESSEVL sens 1 '!Z51</f>
        <v>2</v>
      </c>
      <c r="F116" s="161">
        <f>'VITESSEVL sens 1 '!AA51</f>
        <v>7</v>
      </c>
      <c r="G116" s="161">
        <f>'VITESSEVL sens 1 '!AB51</f>
        <v>0</v>
      </c>
      <c r="H116" s="161">
        <f>'VITESSEVL sens 1 '!AC51</f>
        <v>0</v>
      </c>
      <c r="I116" s="161">
        <f>'VITESSEVL sens 1 '!AD51</f>
        <v>0</v>
      </c>
      <c r="J116" s="161">
        <f>'VITESSEVL sens 1 '!AE51</f>
        <v>0</v>
      </c>
      <c r="K116" s="161">
        <f>'VITESSEVL sens 1 '!AF51</f>
        <v>0</v>
      </c>
      <c r="L116" s="161">
        <f>'VITESSEVL sens 1 '!AG51</f>
        <v>0</v>
      </c>
      <c r="M116" s="161">
        <f>'VITESSEVL sens 1 '!AH51</f>
        <v>0</v>
      </c>
      <c r="N116" s="240">
        <f>'VITESSEVL sens 1 '!AI51</f>
        <v>0</v>
      </c>
      <c r="O116" s="161">
        <f>'VITESSEVL sens 1 '!AK51</f>
        <v>53</v>
      </c>
      <c r="P116" s="161">
        <f>'VITESSEVL sens 1 '!AJ51</f>
        <v>0</v>
      </c>
      <c r="Q116" s="238">
        <f t="shared" si="7"/>
        <v>0</v>
      </c>
    </row>
    <row r="117" spans="1:17" x14ac:dyDescent="0.25">
      <c r="A117" s="239"/>
      <c r="B117" s="234" t="s">
        <v>3</v>
      </c>
      <c r="C117" s="235">
        <f>'VITESSEPL sens 1 '!X51</f>
        <v>0</v>
      </c>
      <c r="D117" s="161">
        <f>'VITESSEPL sens 1 '!Y51</f>
        <v>0</v>
      </c>
      <c r="E117" s="161">
        <f>'VITESSEPL sens 1 '!Z51</f>
        <v>0</v>
      </c>
      <c r="F117" s="161">
        <f>'VITESSEPL sens 1 '!AA51</f>
        <v>0</v>
      </c>
      <c r="G117" s="161">
        <f>'VITESSEPL sens 1 '!AB51</f>
        <v>0</v>
      </c>
      <c r="H117" s="161">
        <f>'VITESSEPL sens 1 '!AC51</f>
        <v>0</v>
      </c>
      <c r="I117" s="161">
        <f>'VITESSEPL sens 1 '!AD51</f>
        <v>0</v>
      </c>
      <c r="J117" s="161">
        <f>'VITESSEPL sens 1 '!AE51</f>
        <v>0</v>
      </c>
      <c r="K117" s="161">
        <f>'VITESSEPL sens 1 '!AF51</f>
        <v>0</v>
      </c>
      <c r="L117" s="161">
        <f>'VITESSEPL sens 1 '!AG51</f>
        <v>0</v>
      </c>
      <c r="M117" s="161">
        <f>'VITESSEPL sens 1 '!AH51</f>
        <v>0</v>
      </c>
      <c r="N117" s="240">
        <f>'VITESSEPL sens 1 '!AI51</f>
        <v>0</v>
      </c>
      <c r="O117" s="161">
        <f>'VITESSEPL sens 1 '!AK51</f>
        <v>0</v>
      </c>
      <c r="P117" s="161">
        <f>'VITESSEPL sens 1 '!AJ51</f>
        <v>0</v>
      </c>
      <c r="Q117" s="238">
        <f t="shared" si="7"/>
        <v>0</v>
      </c>
    </row>
    <row r="118" spans="1:17" x14ac:dyDescent="0.25">
      <c r="A118" s="233">
        <v>0.95833333333333304</v>
      </c>
      <c r="B118" s="234" t="s">
        <v>2</v>
      </c>
      <c r="C118" s="235">
        <f>'VITESSEVL sens 1 '!X52</f>
        <v>0</v>
      </c>
      <c r="D118" s="161">
        <f>'VITESSEVL sens 1 '!Y52</f>
        <v>0</v>
      </c>
      <c r="E118" s="161">
        <f>'VITESSEVL sens 1 '!Z52</f>
        <v>1</v>
      </c>
      <c r="F118" s="161">
        <f>'VITESSEVL sens 1 '!AA52</f>
        <v>5</v>
      </c>
      <c r="G118" s="161">
        <f>'VITESSEVL sens 1 '!AB52</f>
        <v>1</v>
      </c>
      <c r="H118" s="161">
        <f>'VITESSEVL sens 1 '!AC52</f>
        <v>4</v>
      </c>
      <c r="I118" s="161">
        <f>'VITESSEVL sens 1 '!AD52</f>
        <v>1</v>
      </c>
      <c r="J118" s="161">
        <f>'VITESSEVL sens 1 '!AE52</f>
        <v>0</v>
      </c>
      <c r="K118" s="161">
        <f>'VITESSEVL sens 1 '!AF52</f>
        <v>0</v>
      </c>
      <c r="L118" s="161">
        <f>'VITESSEVL sens 1 '!AG52</f>
        <v>0</v>
      </c>
      <c r="M118" s="161">
        <f>'VITESSEVL sens 1 '!AH52</f>
        <v>0</v>
      </c>
      <c r="N118" s="240">
        <f>'VITESSEVL sens 1 '!AI52</f>
        <v>0</v>
      </c>
      <c r="O118" s="161">
        <f>'VITESSEVL sens 1 '!AK52</f>
        <v>64</v>
      </c>
      <c r="P118" s="161">
        <f>'VITESSEVL sens 1 '!AJ52</f>
        <v>1</v>
      </c>
      <c r="Q118" s="238">
        <f t="shared" si="7"/>
        <v>8.3333333333333329E-2</v>
      </c>
    </row>
    <row r="119" spans="1:17" x14ac:dyDescent="0.25">
      <c r="A119" s="239"/>
      <c r="B119" s="231" t="s">
        <v>3</v>
      </c>
      <c r="C119" s="241">
        <f>'VITESSEPL sens 1 '!X52</f>
        <v>0</v>
      </c>
      <c r="D119" s="242">
        <f>'VITESSEPL sens 1 '!Y52</f>
        <v>0</v>
      </c>
      <c r="E119" s="242">
        <f>'VITESSEPL sens 1 '!Z52</f>
        <v>0</v>
      </c>
      <c r="F119" s="242">
        <f>'VITESSEPL sens 1 '!AA52</f>
        <v>0</v>
      </c>
      <c r="G119" s="242">
        <f>'VITESSEPL sens 1 '!AB52</f>
        <v>0</v>
      </c>
      <c r="H119" s="242">
        <f>'VITESSEPL sens 1 '!AC52</f>
        <v>0</v>
      </c>
      <c r="I119" s="242">
        <f>'VITESSEPL sens 1 '!AD52</f>
        <v>0</v>
      </c>
      <c r="J119" s="242">
        <f>'VITESSEPL sens 1 '!AE52</f>
        <v>0</v>
      </c>
      <c r="K119" s="242">
        <f>'VITESSEPL sens 1 '!AF52</f>
        <v>0</v>
      </c>
      <c r="L119" s="242">
        <f>'VITESSEPL sens 1 '!AG52</f>
        <v>0</v>
      </c>
      <c r="M119" s="242">
        <f>'VITESSEPL sens 1 '!AH52</f>
        <v>0</v>
      </c>
      <c r="N119" s="243">
        <f>'VITESSEPL sens 1 '!AI52</f>
        <v>0</v>
      </c>
      <c r="O119" s="161">
        <f>'VITESSEPL sens 1 '!AK52</f>
        <v>0</v>
      </c>
      <c r="P119" s="161">
        <f>'VITESSEPL sens 1 '!AJ52</f>
        <v>0</v>
      </c>
      <c r="Q119" s="244">
        <f t="shared" si="7"/>
        <v>0</v>
      </c>
    </row>
    <row r="120" spans="1:17" ht="9.9" customHeight="1" x14ac:dyDescent="0.25">
      <c r="A120" s="245" t="s">
        <v>53</v>
      </c>
      <c r="B120" s="278" t="s">
        <v>2</v>
      </c>
      <c r="C120" s="245">
        <f>C118+C116+C114+C112+C110+C108+C106+C104+C102+C100+C98+C96+C94+C92+C90+C88+C86+C84+C82+C80+C78+C76+C74+C72</f>
        <v>2</v>
      </c>
      <c r="D120" s="247">
        <f t="shared" ref="D120:N120" si="8">D118+D116+D114+D112+D110+D108+D106+D104+D102+D100+D98+D96+D94+D92+D90+D88+D86+D84+D82+D80+D78+D76+D74+D72</f>
        <v>27</v>
      </c>
      <c r="E120" s="247">
        <f t="shared" si="8"/>
        <v>152</v>
      </c>
      <c r="F120" s="247">
        <f t="shared" si="8"/>
        <v>450</v>
      </c>
      <c r="G120" s="247">
        <f t="shared" si="8"/>
        <v>210</v>
      </c>
      <c r="H120" s="247">
        <f t="shared" si="8"/>
        <v>36</v>
      </c>
      <c r="I120" s="247">
        <f t="shared" si="8"/>
        <v>6</v>
      </c>
      <c r="J120" s="247">
        <f t="shared" si="8"/>
        <v>0</v>
      </c>
      <c r="K120" s="247">
        <f t="shared" si="8"/>
        <v>1</v>
      </c>
      <c r="L120" s="247">
        <f t="shared" si="8"/>
        <v>1</v>
      </c>
      <c r="M120" s="247">
        <f t="shared" si="8"/>
        <v>0</v>
      </c>
      <c r="N120" s="247">
        <f t="shared" si="8"/>
        <v>0</v>
      </c>
      <c r="O120" s="247"/>
      <c r="P120" s="247"/>
      <c r="Q120" s="246"/>
    </row>
    <row r="121" spans="1:17" ht="9.9" customHeight="1" x14ac:dyDescent="0.25">
      <c r="A121" s="248" t="s">
        <v>3</v>
      </c>
      <c r="B121" s="277" t="s">
        <v>3</v>
      </c>
      <c r="C121" s="248">
        <f>C119+C117+C115+C113+C111+C109+C107+C105+C103+C101+C99+C97+C95+C93+C91+C89+C87+C85+C83+C81+C79+C77+C75+C73</f>
        <v>0</v>
      </c>
      <c r="D121" s="250">
        <f t="shared" ref="D121:N121" si="9">D119+D117+D115+D113+D111+D109+D107+D105+D103+D101+D99+D97+D95+D93+D91+D89+D87+D85+D83+D81+D79+D77+D75+D73</f>
        <v>4</v>
      </c>
      <c r="E121" s="250">
        <f t="shared" si="9"/>
        <v>20</v>
      </c>
      <c r="F121" s="250">
        <f t="shared" si="9"/>
        <v>31</v>
      </c>
      <c r="G121" s="250">
        <f t="shared" si="9"/>
        <v>6</v>
      </c>
      <c r="H121" s="250">
        <f t="shared" si="9"/>
        <v>1</v>
      </c>
      <c r="I121" s="250">
        <f t="shared" si="9"/>
        <v>0</v>
      </c>
      <c r="J121" s="250">
        <f t="shared" si="9"/>
        <v>0</v>
      </c>
      <c r="K121" s="250">
        <f t="shared" si="9"/>
        <v>0</v>
      </c>
      <c r="L121" s="250">
        <f t="shared" si="9"/>
        <v>0</v>
      </c>
      <c r="M121" s="250">
        <f t="shared" si="9"/>
        <v>0</v>
      </c>
      <c r="N121" s="250">
        <f t="shared" si="9"/>
        <v>0</v>
      </c>
      <c r="O121" s="250"/>
      <c r="P121" s="250"/>
      <c r="Q121" s="249"/>
    </row>
    <row r="122" spans="1:17" ht="9.9" customHeight="1" x14ac:dyDescent="0.25">
      <c r="A122" s="251" t="s">
        <v>136</v>
      </c>
      <c r="B122" s="275" t="s">
        <v>2</v>
      </c>
      <c r="C122" s="253">
        <f t="shared" ref="C122:N122" si="10">IF(SUM($C120:$N120)=0,0,C120/SUM($C120:$N120))</f>
        <v>2.2598870056497176E-3</v>
      </c>
      <c r="D122" s="254">
        <f t="shared" si="10"/>
        <v>3.0508474576271188E-2</v>
      </c>
      <c r="E122" s="254">
        <f t="shared" si="10"/>
        <v>0.17175141242937852</v>
      </c>
      <c r="F122" s="254">
        <f t="shared" si="10"/>
        <v>0.50847457627118642</v>
      </c>
      <c r="G122" s="254">
        <f t="shared" si="10"/>
        <v>0.23728813559322035</v>
      </c>
      <c r="H122" s="254">
        <f t="shared" si="10"/>
        <v>4.0677966101694912E-2</v>
      </c>
      <c r="I122" s="254">
        <f t="shared" si="10"/>
        <v>6.7796610169491523E-3</v>
      </c>
      <c r="J122" s="254">
        <f t="shared" si="10"/>
        <v>0</v>
      </c>
      <c r="K122" s="254">
        <f t="shared" si="10"/>
        <v>1.1299435028248588E-3</v>
      </c>
      <c r="L122" s="254">
        <f t="shared" si="10"/>
        <v>1.1299435028248588E-3</v>
      </c>
      <c r="M122" s="254">
        <f t="shared" si="10"/>
        <v>0</v>
      </c>
      <c r="N122" s="254">
        <f t="shared" si="10"/>
        <v>0</v>
      </c>
      <c r="O122" s="131"/>
      <c r="P122" s="131"/>
      <c r="Q122" s="252"/>
    </row>
    <row r="123" spans="1:17" ht="9.9" customHeight="1" x14ac:dyDescent="0.25">
      <c r="A123" s="251" t="s">
        <v>3</v>
      </c>
      <c r="B123" s="275" t="s">
        <v>3</v>
      </c>
      <c r="C123" s="253">
        <f t="shared" ref="C123:N123" si="11">IF(SUM($C121:$N121)=0,0,C121/SUM($C121:$N121))</f>
        <v>0</v>
      </c>
      <c r="D123" s="254">
        <f t="shared" si="11"/>
        <v>6.4516129032258063E-2</v>
      </c>
      <c r="E123" s="254">
        <f t="shared" si="11"/>
        <v>0.32258064516129031</v>
      </c>
      <c r="F123" s="254">
        <f t="shared" si="11"/>
        <v>0.5</v>
      </c>
      <c r="G123" s="254">
        <f t="shared" si="11"/>
        <v>9.6774193548387094E-2</v>
      </c>
      <c r="H123" s="254">
        <f t="shared" si="11"/>
        <v>1.6129032258064516E-2</v>
      </c>
      <c r="I123" s="254">
        <f t="shared" si="11"/>
        <v>0</v>
      </c>
      <c r="J123" s="254">
        <f t="shared" si="11"/>
        <v>0</v>
      </c>
      <c r="K123" s="254">
        <f t="shared" si="11"/>
        <v>0</v>
      </c>
      <c r="L123" s="254">
        <f t="shared" si="11"/>
        <v>0</v>
      </c>
      <c r="M123" s="254">
        <f t="shared" si="11"/>
        <v>0</v>
      </c>
      <c r="N123" s="254">
        <f t="shared" si="11"/>
        <v>0</v>
      </c>
      <c r="O123" s="131"/>
      <c r="P123" s="131"/>
      <c r="Q123" s="252"/>
    </row>
    <row r="124" spans="1:17" ht="9.9" customHeight="1" x14ac:dyDescent="0.25">
      <c r="A124" s="248" t="s">
        <v>137</v>
      </c>
      <c r="B124" s="277" t="s">
        <v>2</v>
      </c>
      <c r="C124" s="255">
        <f>IF(SUM($C120:$N120)=0,0,SUM(NUIT2_VL1)/SUM($C120:$N120))</f>
        <v>0</v>
      </c>
      <c r="D124" s="256">
        <f>IF(SUM($C120:$N120)=0,0,SUM(NUIT2_VL2)/SUM($C120:$N120))</f>
        <v>2.2598870056497176E-3</v>
      </c>
      <c r="E124" s="256">
        <f>IF(SUM($C120:$N120)=0,0,SUM(NUIT2_VL3)/SUM($C120:$N120))</f>
        <v>1.1299435028248588E-2</v>
      </c>
      <c r="F124" s="256">
        <f>IF(SUM($C120:$N120)=0,0,SUM(NUIT2_VL4)/SUM($C120:$N120))</f>
        <v>2.9378531073446328E-2</v>
      </c>
      <c r="G124" s="256">
        <f>IF(SUM($C120:$N120)=0,0,SUM(NUIT2_VL5)/SUM($C120:$N120))</f>
        <v>1.0169491525423728E-2</v>
      </c>
      <c r="H124" s="256">
        <f>IF(SUM($C120:$N120)=0,0,SUM(NUIT2_VL6)/SUM($C120:$N120))</f>
        <v>5.6497175141242938E-3</v>
      </c>
      <c r="I124" s="256">
        <f>IF(SUM($C120:$N120)=0,0,SUM(NUIT2_VL7)/SUM($C120:$N120))</f>
        <v>1.1299435028248588E-3</v>
      </c>
      <c r="J124" s="256">
        <f>IF(SUM($C120:$N120)=0,0,SUM(NUIT2_VL8)/SUM($C120:$N120))</f>
        <v>0</v>
      </c>
      <c r="K124" s="256">
        <f>IF(SUM($C120:$N120)=0,0,SUM(NUIT2_VL9)/SUM($C120:$N120))</f>
        <v>0</v>
      </c>
      <c r="L124" s="256">
        <f>IF(SUM($C120:$N120)=0,0,SUM(NUIT2_VL10)/SUM($C120:$N120))</f>
        <v>0</v>
      </c>
      <c r="M124" s="256">
        <f>IF(SUM($C120:$N120)=0,0,SUM(NUIT2_VL11)/SUM($C120:$N120))</f>
        <v>0</v>
      </c>
      <c r="N124" s="256">
        <f>IF(SUM($C120:$N120)=0,0,SUM(NUIT2_VL12)/SUM($C120:$N120))</f>
        <v>0</v>
      </c>
      <c r="O124" s="250"/>
      <c r="P124" s="250"/>
      <c r="Q124" s="249"/>
    </row>
    <row r="125" spans="1:17" ht="9.9" customHeight="1" x14ac:dyDescent="0.25">
      <c r="A125" s="248" t="s">
        <v>3</v>
      </c>
      <c r="B125" s="277" t="s">
        <v>3</v>
      </c>
      <c r="C125" s="255">
        <f>IF(SUM($C121:$N121)=0,0,SUM(Nuit2_PL1)/SUM($C121:$N121))</f>
        <v>0</v>
      </c>
      <c r="D125" s="256">
        <f>IF(SUM($C121:$N121)=0,0,SUM(Nuit2_PL2)/SUM($C121:$N121))</f>
        <v>0</v>
      </c>
      <c r="E125" s="256">
        <f>IF(SUM($C121:$N121)=0,0,SUM(Nuit2_PL3)/SUM($C121:$N121))</f>
        <v>1.6129032258064516E-2</v>
      </c>
      <c r="F125" s="256">
        <f>IF(SUM($C121:$N121)=0,0,SUM(Nuit2_PL4)/SUM($C121:$N121))</f>
        <v>1.6129032258064516E-2</v>
      </c>
      <c r="G125" s="256">
        <f>IF(SUM($C121:$N121)=0,0,SUM(Nuit2_PL5)/SUM($C121:$N121))</f>
        <v>1.6129032258064516E-2</v>
      </c>
      <c r="H125" s="256">
        <f>IF(SUM($C121:$N121)=0,0,SUM(Nuit2_PL6)/SUM($C121:$N121))</f>
        <v>0</v>
      </c>
      <c r="I125" s="256">
        <f>IF(SUM($C121:$N121)=0,0,SUM(Nuit2_PL7)/SUM($C121:$N121))</f>
        <v>0</v>
      </c>
      <c r="J125" s="256">
        <f>IF(SUM($C121:$N121)=0,0,SUM(Nuit2_PL8)/SUM($C121:$N121))</f>
        <v>0</v>
      </c>
      <c r="K125" s="256">
        <f>IF(SUM($C121:$N121)=0,0,SUM(Nuit2_PL9)/SUM($C121:$N121))</f>
        <v>0</v>
      </c>
      <c r="L125" s="256">
        <f>IF(SUM($C121:$N121)=0,0,SUM(Nuit2_PL10)/SUM($C121:$N121))</f>
        <v>0</v>
      </c>
      <c r="M125" s="256">
        <f>IF(SUM($C121:$N121)=0,0,SUM(Nuit2_PL11)/SUM($C121:$N121))</f>
        <v>0</v>
      </c>
      <c r="N125" s="256">
        <f>IF(SUM($C121:$N121)=0,0,SUM(Nuit2_PL12)/SUM($C121:$N121))</f>
        <v>0</v>
      </c>
      <c r="O125" s="250"/>
      <c r="P125" s="250"/>
      <c r="Q125" s="249"/>
    </row>
    <row r="126" spans="1:17" ht="9.9" customHeight="1" x14ac:dyDescent="0.25">
      <c r="A126" s="251" t="s">
        <v>120</v>
      </c>
      <c r="B126" s="275" t="s">
        <v>2</v>
      </c>
      <c r="C126" s="279">
        <f>IF(SUM($C120:$N120)=0,0,($C120-SUM(NUIT2_VL1))/SUM($C120:$N120))</f>
        <v>2.2598870056497176E-3</v>
      </c>
      <c r="D126" s="254">
        <f>IF(SUM($C120:$N120)=0,0,($D120-SUM(NUIT2_VL2))/SUM($C120:$N120))</f>
        <v>2.8248587570621469E-2</v>
      </c>
      <c r="E126" s="254">
        <f>IF(SUM($C120:$N120)=0,0,($E120-SUM(NUIT2_VL3))/SUM($C120:$N120))</f>
        <v>0.16045197740112993</v>
      </c>
      <c r="F126" s="254">
        <f>IF(SUM($C120:$N120)=0,0,($F120-SUM(NUIT2_VL4))/SUM($C120:$N120))</f>
        <v>0.47909604519774013</v>
      </c>
      <c r="G126" s="254">
        <f>IF(SUM($C120:$N120)=0,0,($G120-SUM(NUIT2_VL5))/SUM($C120:$N120))</f>
        <v>0.22711864406779661</v>
      </c>
      <c r="H126" s="254">
        <f>IF(SUM($C120:$N120)=0,0,($H120-SUM(NUIT2_VL6))/SUM($C120:$N120))</f>
        <v>3.5028248587570622E-2</v>
      </c>
      <c r="I126" s="254">
        <f>IF(SUM($C120:$N120)=0,0,($I120-SUM(NUIT2_VL7))/SUM($C120:$N120))</f>
        <v>5.6497175141242938E-3</v>
      </c>
      <c r="J126" s="254">
        <f>IF(SUM($C120:$N120)=0,0,($J120-SUM(NUIT2_VL8))/SUM($C120:$N120))</f>
        <v>0</v>
      </c>
      <c r="K126" s="254">
        <f>IF(SUM($C120:$N120)=0,0,($K120-SUM(NUIT2_VL9))/SUM($C120:$N120))</f>
        <v>1.1299435028248588E-3</v>
      </c>
      <c r="L126" s="254">
        <f>IF(SUM($C120:$N120)=0,0,($L120-SUM(NUIT2_VL10))/SUM($C120:$N120))</f>
        <v>1.1299435028248588E-3</v>
      </c>
      <c r="M126" s="254">
        <f>IF(SUM($C120:$N120)=0,0,($M120-SUM(NUIT2_VL11))/SUM($C120:$N120))</f>
        <v>0</v>
      </c>
      <c r="N126" s="254">
        <f>IF(SUM($C120:$N120)=0,0,($N120-SUM(NUIT2_VL12))/SUM($C120:$N120))</f>
        <v>0</v>
      </c>
      <c r="O126" s="131"/>
      <c r="P126" s="131"/>
      <c r="Q126" s="252"/>
    </row>
    <row r="127" spans="1:17" ht="9.9" customHeight="1" x14ac:dyDescent="0.25">
      <c r="A127" s="251" t="s">
        <v>3</v>
      </c>
      <c r="B127" s="275" t="s">
        <v>3</v>
      </c>
      <c r="C127" s="279">
        <f>IF(SUM($C121:$N121)=0,0,($C121-SUM(Nuit2_PL1))/SUM($C121:$N121))</f>
        <v>0</v>
      </c>
      <c r="D127" s="254">
        <f>IF(SUM($C121:$N121)=0,0,($D121-SUM(Nuit2_PL2))/SUM($C121:$N121))</f>
        <v>6.4516129032258063E-2</v>
      </c>
      <c r="E127" s="254">
        <f>IF(SUM($C121:$N121)=0,0,($E121-SUM(Nuit2_PL3))/SUM($C121:$N121))</f>
        <v>0.30645161290322581</v>
      </c>
      <c r="F127" s="254">
        <f>IF(SUM($C121:$N121)=0,0,($F121-SUM(Nuit2_PL4))/SUM($C121:$N121))</f>
        <v>0.4838709677419355</v>
      </c>
      <c r="G127" s="254">
        <f>IF(SUM($C121:$N121)=0,0,($G121-SUM(Nuit2_PL5))/SUM($C121:$N121))</f>
        <v>8.0645161290322578E-2</v>
      </c>
      <c r="H127" s="254">
        <f>IF(SUM($C121:$N121)=0,0,($H121-SUM(Nuit2_PL6))/SUM($C121:$N121))</f>
        <v>1.6129032258064516E-2</v>
      </c>
      <c r="I127" s="254">
        <f>IF(SUM($C121:$N121)=0,0,($I121-SUM(Nuit2_PL7))/SUM($C121:$N121))</f>
        <v>0</v>
      </c>
      <c r="J127" s="254">
        <f>IF(SUM($C121:$N121)=0,0,($J121-SUM(Nuit2_PL8))/SUM($C121:$N121))</f>
        <v>0</v>
      </c>
      <c r="K127" s="254">
        <f>IF(SUM($C121:$N121)=0,0,($K121-SUM(Nuit2_PL9))/SUM($C121:$N121))</f>
        <v>0</v>
      </c>
      <c r="L127" s="254">
        <f>IF(SUM($C121:$N121)=0,0,($L121-SUM(Nuit2_PL10))/SUM($C121:$N121))</f>
        <v>0</v>
      </c>
      <c r="M127" s="254">
        <f>IF(SUM($C121:$N121)=0,0,($M121-SUM(Nuit2_PL11))/SUM($C121:$N121))</f>
        <v>0</v>
      </c>
      <c r="N127" s="254">
        <f>IF(SUM($C121:$N121)=0,0,($N121-SUM(Nuit2_PL12))/SUM($C121:$N121))</f>
        <v>0</v>
      </c>
      <c r="O127" s="131"/>
      <c r="P127" s="131"/>
      <c r="Q127" s="252"/>
    </row>
    <row r="128" spans="1:17" ht="9.9" customHeight="1" x14ac:dyDescent="0.25">
      <c r="A128" s="248" t="s">
        <v>134</v>
      </c>
      <c r="B128" s="277" t="s">
        <v>2</v>
      </c>
      <c r="C128" s="258">
        <f t="shared" ref="C128:M129" si="12">C120/24</f>
        <v>8.3333333333333329E-2</v>
      </c>
      <c r="D128" s="258">
        <f t="shared" si="12"/>
        <v>1.125</v>
      </c>
      <c r="E128" s="258">
        <f t="shared" si="12"/>
        <v>6.333333333333333</v>
      </c>
      <c r="F128" s="258">
        <f t="shared" si="12"/>
        <v>18.75</v>
      </c>
      <c r="G128" s="258">
        <f t="shared" si="12"/>
        <v>8.75</v>
      </c>
      <c r="H128" s="258">
        <f t="shared" si="12"/>
        <v>1.5</v>
      </c>
      <c r="I128" s="258">
        <f t="shared" si="12"/>
        <v>0.25</v>
      </c>
      <c r="J128" s="258">
        <f t="shared" si="12"/>
        <v>0</v>
      </c>
      <c r="K128" s="258">
        <f t="shared" si="12"/>
        <v>4.1666666666666664E-2</v>
      </c>
      <c r="L128" s="258">
        <f t="shared" si="12"/>
        <v>4.1666666666666664E-2</v>
      </c>
      <c r="M128" s="258">
        <f t="shared" si="12"/>
        <v>0</v>
      </c>
      <c r="N128" s="258">
        <f>N120/96</f>
        <v>0</v>
      </c>
      <c r="O128" s="250"/>
      <c r="P128" s="250"/>
      <c r="Q128" s="249"/>
    </row>
    <row r="129" spans="1:17" ht="9.9" customHeight="1" x14ac:dyDescent="0.25">
      <c r="A129" s="259" t="s">
        <v>3</v>
      </c>
      <c r="B129" s="276" t="s">
        <v>3</v>
      </c>
      <c r="C129" s="258">
        <f t="shared" si="12"/>
        <v>0</v>
      </c>
      <c r="D129" s="258">
        <f t="shared" si="12"/>
        <v>0.16666666666666666</v>
      </c>
      <c r="E129" s="258">
        <f t="shared" si="12"/>
        <v>0.83333333333333337</v>
      </c>
      <c r="F129" s="258">
        <f t="shared" si="12"/>
        <v>1.2916666666666667</v>
      </c>
      <c r="G129" s="258">
        <f t="shared" si="12"/>
        <v>0.25</v>
      </c>
      <c r="H129" s="258">
        <f t="shared" si="12"/>
        <v>4.1666666666666664E-2</v>
      </c>
      <c r="I129" s="258">
        <f t="shared" si="12"/>
        <v>0</v>
      </c>
      <c r="J129" s="258">
        <f t="shared" si="12"/>
        <v>0</v>
      </c>
      <c r="K129" s="258">
        <f t="shared" si="12"/>
        <v>0</v>
      </c>
      <c r="L129" s="258">
        <f t="shared" si="12"/>
        <v>0</v>
      </c>
      <c r="M129" s="258">
        <f t="shared" si="12"/>
        <v>0</v>
      </c>
      <c r="N129" s="258">
        <f>N121/96</f>
        <v>0</v>
      </c>
      <c r="O129" s="261"/>
      <c r="P129" s="261"/>
      <c r="Q129" s="260"/>
    </row>
    <row r="130" spans="1:17" ht="9.9" customHeight="1" x14ac:dyDescent="0.25">
      <c r="A130" s="385" t="s">
        <v>138</v>
      </c>
      <c r="B130" s="386"/>
      <c r="C130" s="386"/>
      <c r="D130" s="387"/>
      <c r="E130" s="385" t="s">
        <v>139</v>
      </c>
      <c r="F130" s="386"/>
      <c r="G130" s="386"/>
      <c r="H130" s="387"/>
      <c r="I130" s="385" t="s">
        <v>110</v>
      </c>
      <c r="J130" s="386"/>
      <c r="K130" s="387"/>
      <c r="L130" s="385" t="s">
        <v>140</v>
      </c>
      <c r="M130" s="386"/>
      <c r="N130" s="387"/>
      <c r="O130" s="385" t="s">
        <v>109</v>
      </c>
      <c r="P130" s="386"/>
      <c r="Q130" s="387"/>
    </row>
    <row r="131" spans="1:17" ht="9.9" customHeight="1" x14ac:dyDescent="0.25">
      <c r="A131" s="248" t="s">
        <v>2</v>
      </c>
      <c r="B131" s="250"/>
      <c r="C131" s="404">
        <f>SUM(C120:N120)</f>
        <v>885</v>
      </c>
      <c r="D131" s="405"/>
      <c r="E131" s="248" t="s">
        <v>2</v>
      </c>
      <c r="F131" s="393">
        <f>Synthese!AC$13</f>
        <v>56</v>
      </c>
      <c r="G131" s="393"/>
      <c r="H131" s="394"/>
      <c r="I131" s="392">
        <f>S2</f>
        <v>66</v>
      </c>
      <c r="J131" s="393"/>
      <c r="K131" s="394"/>
      <c r="L131" s="392">
        <f>T2</f>
        <v>56</v>
      </c>
      <c r="M131" s="393"/>
      <c r="N131" s="394"/>
      <c r="O131" s="392">
        <f>U2</f>
        <v>47</v>
      </c>
      <c r="P131" s="406"/>
      <c r="Q131" s="407"/>
    </row>
    <row r="132" spans="1:17" ht="9.9" customHeight="1" x14ac:dyDescent="0.25">
      <c r="A132" s="259" t="s">
        <v>3</v>
      </c>
      <c r="B132" s="261"/>
      <c r="C132" s="402">
        <f>SUM(C121:N121)</f>
        <v>62</v>
      </c>
      <c r="D132" s="403"/>
      <c r="E132" s="259" t="s">
        <v>3</v>
      </c>
      <c r="F132" s="378">
        <f>Synthese!AD$13</f>
        <v>52</v>
      </c>
      <c r="G132" s="378"/>
      <c r="H132" s="379"/>
      <c r="I132" s="395">
        <f>S9</f>
        <v>59</v>
      </c>
      <c r="J132" s="378"/>
      <c r="K132" s="379"/>
      <c r="L132" s="395">
        <f>T9</f>
        <v>52</v>
      </c>
      <c r="M132" s="378"/>
      <c r="N132" s="379"/>
      <c r="O132" s="395">
        <f>U9</f>
        <v>42</v>
      </c>
      <c r="P132" s="378"/>
      <c r="Q132" s="379"/>
    </row>
    <row r="133" spans="1:17" ht="9.9" customHeight="1" x14ac:dyDescent="0.25">
      <c r="A133" s="385" t="s">
        <v>141</v>
      </c>
      <c r="B133" s="386"/>
      <c r="C133" s="386"/>
      <c r="D133" s="387"/>
      <c r="E133" s="385" t="s">
        <v>142</v>
      </c>
      <c r="F133" s="386"/>
      <c r="G133" s="386"/>
      <c r="H133" s="387"/>
      <c r="I133" s="380" t="s">
        <v>144</v>
      </c>
      <c r="J133" s="381"/>
      <c r="K133" s="382"/>
      <c r="L133" s="385" t="s">
        <v>145</v>
      </c>
      <c r="M133" s="386"/>
      <c r="N133" s="387"/>
      <c r="O133" s="385" t="s">
        <v>143</v>
      </c>
      <c r="P133" s="386"/>
      <c r="Q133" s="387"/>
    </row>
    <row r="134" spans="1:17" ht="9.9" customHeight="1" x14ac:dyDescent="0.25">
      <c r="A134" s="248" t="s">
        <v>2</v>
      </c>
      <c r="B134" s="250"/>
      <c r="C134" s="404">
        <f>'Synthese debit'!E$36-'Synthese debit'!F$36</f>
        <v>832</v>
      </c>
      <c r="D134" s="405"/>
      <c r="E134" s="248" t="s">
        <v>2</v>
      </c>
      <c r="F134" s="396">
        <f>'Synthese debit'!E$33-'Synthese debit'!F$33</f>
        <v>53</v>
      </c>
      <c r="G134" s="396"/>
      <c r="H134" s="397"/>
      <c r="I134" s="262">
        <f>W2</f>
        <v>0.66666666666666663</v>
      </c>
      <c r="J134" s="250"/>
      <c r="K134" s="249">
        <f>V2</f>
        <v>87</v>
      </c>
      <c r="L134" s="262">
        <f>Y2</f>
        <v>0.20833333333333334</v>
      </c>
      <c r="M134" s="250"/>
      <c r="N134" s="249">
        <f>X2</f>
        <v>23</v>
      </c>
      <c r="O134" s="248" t="s">
        <v>2</v>
      </c>
      <c r="P134" s="250"/>
      <c r="Q134" s="263">
        <f>AH2</f>
        <v>9.2137144483998199</v>
      </c>
    </row>
    <row r="135" spans="1:17" ht="9.9" customHeight="1" x14ac:dyDescent="0.25">
      <c r="A135" s="259" t="s">
        <v>3</v>
      </c>
      <c r="B135" s="261"/>
      <c r="C135" s="402">
        <f>'Synthese debit'!F$36</f>
        <v>59</v>
      </c>
      <c r="D135" s="403"/>
      <c r="E135" s="259" t="s">
        <v>3</v>
      </c>
      <c r="F135" s="383">
        <f>'Synthese debit'!F$33</f>
        <v>3</v>
      </c>
      <c r="G135" s="383"/>
      <c r="H135" s="384"/>
      <c r="I135" s="264">
        <f>AA2</f>
        <v>0.29166666666666669</v>
      </c>
      <c r="J135" s="261"/>
      <c r="K135" s="260">
        <f>Z2</f>
        <v>7</v>
      </c>
      <c r="L135" s="264">
        <f>AC68</f>
        <v>0</v>
      </c>
      <c r="M135" s="261"/>
      <c r="N135" s="260">
        <f>AB2</f>
        <v>2</v>
      </c>
      <c r="O135" s="259" t="s">
        <v>3</v>
      </c>
      <c r="P135" s="261"/>
      <c r="Q135" s="265">
        <f>AI2</f>
        <v>8.0551378573950796</v>
      </c>
    </row>
    <row r="136" spans="1:17" x14ac:dyDescent="0.25">
      <c r="A136" s="222"/>
      <c r="B136" s="223"/>
      <c r="C136" s="399">
        <f>'DebitVL sens 1'!E$3</f>
        <v>43722</v>
      </c>
      <c r="D136" s="399"/>
      <c r="E136" s="399"/>
      <c r="F136" s="399"/>
      <c r="G136" s="399"/>
      <c r="H136" s="399"/>
      <c r="I136" s="399"/>
      <c r="J136" s="399"/>
      <c r="K136" s="399"/>
      <c r="L136" s="399"/>
      <c r="M136" s="399"/>
      <c r="N136" s="399"/>
      <c r="O136" s="223"/>
      <c r="P136" s="223"/>
      <c r="Q136" s="224"/>
    </row>
    <row r="137" spans="1:17" x14ac:dyDescent="0.25">
      <c r="A137" s="225" t="s">
        <v>129</v>
      </c>
      <c r="B137" s="226" t="s">
        <v>130</v>
      </c>
      <c r="C137" s="388">
        <f>'VITESSEPL sens 1 '!O50</f>
        <v>0</v>
      </c>
      <c r="D137" s="390" t="str">
        <f t="shared" ref="D137:N137" si="13">D$3</f>
        <v>de 30 à 40</v>
      </c>
      <c r="E137" s="390" t="str">
        <f t="shared" si="13"/>
        <v>de 40 à 50</v>
      </c>
      <c r="F137" s="390" t="str">
        <f t="shared" si="13"/>
        <v>de 50 à 60</v>
      </c>
      <c r="G137" s="390" t="str">
        <f t="shared" si="13"/>
        <v>de 60 à 70</v>
      </c>
      <c r="H137" s="390" t="str">
        <f t="shared" si="13"/>
        <v>de 70 à 80</v>
      </c>
      <c r="I137" s="390" t="str">
        <f t="shared" si="13"/>
        <v>de 80 à 90</v>
      </c>
      <c r="J137" s="390" t="str">
        <f t="shared" si="13"/>
        <v>de 90 à 100</v>
      </c>
      <c r="K137" s="390" t="str">
        <f t="shared" si="13"/>
        <v>de 100 à 110</v>
      </c>
      <c r="L137" s="390" t="str">
        <f t="shared" si="13"/>
        <v>de 110 à 120</v>
      </c>
      <c r="M137" s="390" t="str">
        <f t="shared" si="13"/>
        <v>de 120 à 130</v>
      </c>
      <c r="N137" s="400" t="str">
        <f t="shared" si="13"/>
        <v>plus de 150</v>
      </c>
      <c r="O137" s="227" t="s">
        <v>131</v>
      </c>
      <c r="P137" s="227" t="s">
        <v>132</v>
      </c>
      <c r="Q137" s="228" t="s">
        <v>133</v>
      </c>
    </row>
    <row r="138" spans="1:17" x14ac:dyDescent="0.25">
      <c r="A138" s="229"/>
      <c r="B138" s="230"/>
      <c r="C138" s="389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401"/>
      <c r="O138" s="231" t="s">
        <v>134</v>
      </c>
      <c r="P138" s="231" t="s">
        <v>131</v>
      </c>
      <c r="Q138" s="232" t="s">
        <v>135</v>
      </c>
    </row>
    <row r="139" spans="1:17" x14ac:dyDescent="0.25">
      <c r="A139" s="233">
        <v>0</v>
      </c>
      <c r="B139" s="234" t="s">
        <v>2</v>
      </c>
      <c r="C139" s="235">
        <f>'VITESSEVL sens 1 '!X53</f>
        <v>0</v>
      </c>
      <c r="D139" s="236">
        <f>'VITESSEVL sens 1 '!Y53</f>
        <v>0</v>
      </c>
      <c r="E139" s="236">
        <f>'VITESSEVL sens 1 '!Z53</f>
        <v>2</v>
      </c>
      <c r="F139" s="236">
        <f>'VITESSEVL sens 1 '!AA53</f>
        <v>0</v>
      </c>
      <c r="G139" s="236">
        <f>'VITESSEVL sens 1 '!AB53</f>
        <v>0</v>
      </c>
      <c r="H139" s="236">
        <f>'VITESSEVL sens 1 '!AC53</f>
        <v>1</v>
      </c>
      <c r="I139" s="236">
        <f>'VITESSEVL sens 1 '!AD53</f>
        <v>0</v>
      </c>
      <c r="J139" s="236">
        <f>'VITESSEVL sens 1 '!AE53</f>
        <v>0</v>
      </c>
      <c r="K139" s="236">
        <f>'VITESSEVL sens 1 '!AF53</f>
        <v>0</v>
      </c>
      <c r="L139" s="236">
        <f>'VITESSEVL sens 1 '!AG53</f>
        <v>0</v>
      </c>
      <c r="M139" s="236">
        <f>'VITESSEVL sens 1 '!AH53</f>
        <v>0</v>
      </c>
      <c r="N139" s="237">
        <f>'VITESSEVL sens 1 '!AI53</f>
        <v>0</v>
      </c>
      <c r="O139" s="161">
        <f>'VITESSEVL sens 1 '!AK53</f>
        <v>55</v>
      </c>
      <c r="P139" s="161">
        <f>'VITESSEVL sens 1 '!AJ53</f>
        <v>0</v>
      </c>
      <c r="Q139" s="238">
        <f t="shared" ref="Q139:Q186" si="14">IF(SUM(C139:N139)=0,0,P139/SUM(C139:N139))</f>
        <v>0</v>
      </c>
    </row>
    <row r="140" spans="1:17" x14ac:dyDescent="0.25">
      <c r="A140" s="239"/>
      <c r="B140" s="234" t="s">
        <v>3</v>
      </c>
      <c r="C140" s="235">
        <f>'VITESSEPL sens 1 '!X53</f>
        <v>0</v>
      </c>
      <c r="D140" s="161">
        <f>'VITESSEPL sens 1 '!Y53</f>
        <v>0</v>
      </c>
      <c r="E140" s="161">
        <f>'VITESSEPL sens 1 '!Z53</f>
        <v>0</v>
      </c>
      <c r="F140" s="161">
        <f>'VITESSEPL sens 1 '!AA53</f>
        <v>0</v>
      </c>
      <c r="G140" s="161">
        <f>'VITESSEPL sens 1 '!AB53</f>
        <v>0</v>
      </c>
      <c r="H140" s="161">
        <f>'VITESSEPL sens 1 '!AC53</f>
        <v>0</v>
      </c>
      <c r="I140" s="161">
        <f>'VITESSEPL sens 1 '!AD53</f>
        <v>0</v>
      </c>
      <c r="J140" s="161">
        <f>'VITESSEPL sens 1 '!AE53</f>
        <v>0</v>
      </c>
      <c r="K140" s="161">
        <f>'VITESSEPL sens 1 '!AF53</f>
        <v>0</v>
      </c>
      <c r="L140" s="161">
        <f>'VITESSEPL sens 1 '!AG53</f>
        <v>0</v>
      </c>
      <c r="M140" s="161">
        <f>'VITESSEPL sens 1 '!AH53</f>
        <v>0</v>
      </c>
      <c r="N140" s="240">
        <f>'VITESSEPL sens 1 '!AI53</f>
        <v>0</v>
      </c>
      <c r="O140" s="161">
        <f>'VITESSEPL sens 1 '!AK53</f>
        <v>0</v>
      </c>
      <c r="P140" s="161">
        <f>'VITESSEPL sens 1 '!AJ53</f>
        <v>0</v>
      </c>
      <c r="Q140" s="238">
        <f t="shared" si="14"/>
        <v>0</v>
      </c>
    </row>
    <row r="141" spans="1:17" x14ac:dyDescent="0.25">
      <c r="A141" s="233">
        <v>4.1666666666666664E-2</v>
      </c>
      <c r="B141" s="234" t="s">
        <v>2</v>
      </c>
      <c r="C141" s="235">
        <f>'VITESSEVL sens 1 '!X54</f>
        <v>0</v>
      </c>
      <c r="D141" s="161">
        <f>'VITESSEVL sens 1 '!Y54</f>
        <v>0</v>
      </c>
      <c r="E141" s="161">
        <f>'VITESSEVL sens 1 '!Z54</f>
        <v>0</v>
      </c>
      <c r="F141" s="161">
        <f>'VITESSEVL sens 1 '!AA54</f>
        <v>1</v>
      </c>
      <c r="G141" s="161">
        <f>'VITESSEVL sens 1 '!AB54</f>
        <v>1</v>
      </c>
      <c r="H141" s="161">
        <f>'VITESSEVL sens 1 '!AC54</f>
        <v>0</v>
      </c>
      <c r="I141" s="161">
        <f>'VITESSEVL sens 1 '!AD54</f>
        <v>0</v>
      </c>
      <c r="J141" s="161">
        <f>'VITESSEVL sens 1 '!AE54</f>
        <v>0</v>
      </c>
      <c r="K141" s="161">
        <f>'VITESSEVL sens 1 '!AF54</f>
        <v>0</v>
      </c>
      <c r="L141" s="161">
        <f>'VITESSEVL sens 1 '!AG54</f>
        <v>0</v>
      </c>
      <c r="M141" s="161">
        <f>'VITESSEVL sens 1 '!AH54</f>
        <v>0</v>
      </c>
      <c r="N141" s="240">
        <f>'VITESSEVL sens 1 '!AI54</f>
        <v>0</v>
      </c>
      <c r="O141" s="161">
        <f>'VITESSEVL sens 1 '!AK54</f>
        <v>60</v>
      </c>
      <c r="P141" s="161">
        <f>'VITESSEVL sens 1 '!AJ54</f>
        <v>0</v>
      </c>
      <c r="Q141" s="238">
        <f t="shared" si="14"/>
        <v>0</v>
      </c>
    </row>
    <row r="142" spans="1:17" x14ac:dyDescent="0.25">
      <c r="A142" s="239"/>
      <c r="B142" s="234" t="s">
        <v>3</v>
      </c>
      <c r="C142" s="235">
        <f>'VITESSEPL sens 1 '!X54</f>
        <v>0</v>
      </c>
      <c r="D142" s="161">
        <f>'VITESSEPL sens 1 '!Y54</f>
        <v>0</v>
      </c>
      <c r="E142" s="161">
        <f>'VITESSEPL sens 1 '!Z54</f>
        <v>0</v>
      </c>
      <c r="F142" s="161">
        <f>'VITESSEPL sens 1 '!AA54</f>
        <v>0</v>
      </c>
      <c r="G142" s="161">
        <f>'VITESSEPL sens 1 '!AB54</f>
        <v>0</v>
      </c>
      <c r="H142" s="161">
        <f>'VITESSEPL sens 1 '!AC54</f>
        <v>0</v>
      </c>
      <c r="I142" s="161">
        <f>'VITESSEPL sens 1 '!AD54</f>
        <v>0</v>
      </c>
      <c r="J142" s="161">
        <f>'VITESSEPL sens 1 '!AE54</f>
        <v>0</v>
      </c>
      <c r="K142" s="161">
        <f>'VITESSEPL sens 1 '!AF54</f>
        <v>0</v>
      </c>
      <c r="L142" s="161">
        <f>'VITESSEPL sens 1 '!AG54</f>
        <v>0</v>
      </c>
      <c r="M142" s="161">
        <f>'VITESSEPL sens 1 '!AH54</f>
        <v>0</v>
      </c>
      <c r="N142" s="240">
        <f>'VITESSEPL sens 1 '!AI54</f>
        <v>0</v>
      </c>
      <c r="O142" s="161">
        <f>'VITESSEPL sens 1 '!AK54</f>
        <v>0</v>
      </c>
      <c r="P142" s="161">
        <f>'VITESSEPL sens 1 '!AJ54</f>
        <v>0</v>
      </c>
      <c r="Q142" s="238">
        <f t="shared" si="14"/>
        <v>0</v>
      </c>
    </row>
    <row r="143" spans="1:17" x14ac:dyDescent="0.25">
      <c r="A143" s="233">
        <v>8.3333333333333329E-2</v>
      </c>
      <c r="B143" s="234" t="s">
        <v>2</v>
      </c>
      <c r="C143" s="235">
        <f>'VITESSEVL sens 1 '!X55</f>
        <v>0</v>
      </c>
      <c r="D143" s="161">
        <f>'VITESSEVL sens 1 '!Y55</f>
        <v>0</v>
      </c>
      <c r="E143" s="161">
        <f>'VITESSEVL sens 1 '!Z55</f>
        <v>2</v>
      </c>
      <c r="F143" s="161">
        <f>'VITESSEVL sens 1 '!AA55</f>
        <v>0</v>
      </c>
      <c r="G143" s="161">
        <f>'VITESSEVL sens 1 '!AB55</f>
        <v>2</v>
      </c>
      <c r="H143" s="161">
        <f>'VITESSEVL sens 1 '!AC55</f>
        <v>2</v>
      </c>
      <c r="I143" s="161">
        <f>'VITESSEVL sens 1 '!AD55</f>
        <v>0</v>
      </c>
      <c r="J143" s="161">
        <f>'VITESSEVL sens 1 '!AE55</f>
        <v>0</v>
      </c>
      <c r="K143" s="161">
        <f>'VITESSEVL sens 1 '!AF55</f>
        <v>0</v>
      </c>
      <c r="L143" s="161">
        <f>'VITESSEVL sens 1 '!AG55</f>
        <v>0</v>
      </c>
      <c r="M143" s="161">
        <f>'VITESSEVL sens 1 '!AH55</f>
        <v>0</v>
      </c>
      <c r="N143" s="240">
        <f>'VITESSEVL sens 1 '!AI55</f>
        <v>0</v>
      </c>
      <c r="O143" s="161">
        <f>'VITESSEVL sens 1 '!AK55</f>
        <v>62</v>
      </c>
      <c r="P143" s="161">
        <f>'VITESSEVL sens 1 '!AJ55</f>
        <v>0</v>
      </c>
      <c r="Q143" s="238">
        <f t="shared" si="14"/>
        <v>0</v>
      </c>
    </row>
    <row r="144" spans="1:17" x14ac:dyDescent="0.25">
      <c r="A144" s="239"/>
      <c r="B144" s="234" t="s">
        <v>3</v>
      </c>
      <c r="C144" s="235">
        <f>'VITESSEPL sens 1 '!X55</f>
        <v>0</v>
      </c>
      <c r="D144" s="161">
        <f>'VITESSEPL sens 1 '!Y55</f>
        <v>0</v>
      </c>
      <c r="E144" s="161">
        <f>'VITESSEPL sens 1 '!Z55</f>
        <v>0</v>
      </c>
      <c r="F144" s="161">
        <f>'VITESSEPL sens 1 '!AA55</f>
        <v>1</v>
      </c>
      <c r="G144" s="161">
        <f>'VITESSEPL sens 1 '!AB55</f>
        <v>0</v>
      </c>
      <c r="H144" s="161">
        <f>'VITESSEPL sens 1 '!AC55</f>
        <v>0</v>
      </c>
      <c r="I144" s="161">
        <f>'VITESSEPL sens 1 '!AD55</f>
        <v>0</v>
      </c>
      <c r="J144" s="161">
        <f>'VITESSEPL sens 1 '!AE55</f>
        <v>0</v>
      </c>
      <c r="K144" s="161">
        <f>'VITESSEPL sens 1 '!AF55</f>
        <v>0</v>
      </c>
      <c r="L144" s="161">
        <f>'VITESSEPL sens 1 '!AG55</f>
        <v>0</v>
      </c>
      <c r="M144" s="161">
        <f>'VITESSEPL sens 1 '!AH55</f>
        <v>0</v>
      </c>
      <c r="N144" s="240">
        <f>'VITESSEPL sens 1 '!AI55</f>
        <v>0</v>
      </c>
      <c r="O144" s="161">
        <f>'VITESSEPL sens 1 '!AK55</f>
        <v>55</v>
      </c>
      <c r="P144" s="161">
        <f>'VITESSEPL sens 1 '!AJ55</f>
        <v>0</v>
      </c>
      <c r="Q144" s="238">
        <f t="shared" si="14"/>
        <v>0</v>
      </c>
    </row>
    <row r="145" spans="1:17" x14ac:dyDescent="0.25">
      <c r="A145" s="233">
        <v>0.125</v>
      </c>
      <c r="B145" s="234" t="s">
        <v>2</v>
      </c>
      <c r="C145" s="235">
        <f>'VITESSEVL sens 1 '!X56</f>
        <v>0</v>
      </c>
      <c r="D145" s="161">
        <f>'VITESSEVL sens 1 '!Y56</f>
        <v>0</v>
      </c>
      <c r="E145" s="161">
        <f>'VITESSEVL sens 1 '!Z56</f>
        <v>0</v>
      </c>
      <c r="F145" s="161">
        <f>'VITESSEVL sens 1 '!AA56</f>
        <v>4</v>
      </c>
      <c r="G145" s="161">
        <f>'VITESSEVL sens 1 '!AB56</f>
        <v>0</v>
      </c>
      <c r="H145" s="161">
        <f>'VITESSEVL sens 1 '!AC56</f>
        <v>1</v>
      </c>
      <c r="I145" s="161">
        <f>'VITESSEVL sens 1 '!AD56</f>
        <v>1</v>
      </c>
      <c r="J145" s="161">
        <f>'VITESSEVL sens 1 '!AE56</f>
        <v>0</v>
      </c>
      <c r="K145" s="161">
        <f>'VITESSEVL sens 1 '!AF56</f>
        <v>0</v>
      </c>
      <c r="L145" s="161">
        <f>'VITESSEVL sens 1 '!AG56</f>
        <v>0</v>
      </c>
      <c r="M145" s="161">
        <f>'VITESSEVL sens 1 '!AH56</f>
        <v>0</v>
      </c>
      <c r="N145" s="240">
        <f>'VITESSEVL sens 1 '!AI56</f>
        <v>0</v>
      </c>
      <c r="O145" s="161">
        <f>'VITESSEVL sens 1 '!AK56</f>
        <v>63</v>
      </c>
      <c r="P145" s="161">
        <f>'VITESSEVL sens 1 '!AJ56</f>
        <v>1</v>
      </c>
      <c r="Q145" s="238">
        <f t="shared" si="14"/>
        <v>0.16666666666666666</v>
      </c>
    </row>
    <row r="146" spans="1:17" x14ac:dyDescent="0.25">
      <c r="A146" s="239"/>
      <c r="B146" s="234" t="s">
        <v>3</v>
      </c>
      <c r="C146" s="235">
        <f>'VITESSEPL sens 1 '!X56</f>
        <v>0</v>
      </c>
      <c r="D146" s="161">
        <f>'VITESSEPL sens 1 '!Y56</f>
        <v>0</v>
      </c>
      <c r="E146" s="161">
        <f>'VITESSEPL sens 1 '!Z56</f>
        <v>0</v>
      </c>
      <c r="F146" s="161">
        <f>'VITESSEPL sens 1 '!AA56</f>
        <v>0</v>
      </c>
      <c r="G146" s="161">
        <f>'VITESSEPL sens 1 '!AB56</f>
        <v>0</v>
      </c>
      <c r="H146" s="161">
        <f>'VITESSEPL sens 1 '!AC56</f>
        <v>0</v>
      </c>
      <c r="I146" s="161">
        <f>'VITESSEPL sens 1 '!AD56</f>
        <v>0</v>
      </c>
      <c r="J146" s="161">
        <f>'VITESSEPL sens 1 '!AE56</f>
        <v>0</v>
      </c>
      <c r="K146" s="161">
        <f>'VITESSEPL sens 1 '!AF56</f>
        <v>0</v>
      </c>
      <c r="L146" s="161">
        <f>'VITESSEPL sens 1 '!AG56</f>
        <v>0</v>
      </c>
      <c r="M146" s="161">
        <f>'VITESSEPL sens 1 '!AH56</f>
        <v>0</v>
      </c>
      <c r="N146" s="240">
        <f>'VITESSEPL sens 1 '!AI56</f>
        <v>0</v>
      </c>
      <c r="O146" s="161">
        <f>'VITESSEPL sens 1 '!AK56</f>
        <v>0</v>
      </c>
      <c r="P146" s="161">
        <f>'VITESSEPL sens 1 '!AJ56</f>
        <v>0</v>
      </c>
      <c r="Q146" s="238">
        <f t="shared" si="14"/>
        <v>0</v>
      </c>
    </row>
    <row r="147" spans="1:17" x14ac:dyDescent="0.25">
      <c r="A147" s="233">
        <v>0.16666666666666699</v>
      </c>
      <c r="B147" s="234" t="s">
        <v>2</v>
      </c>
      <c r="C147" s="235">
        <f>'VITESSEVL sens 1 '!X57</f>
        <v>0</v>
      </c>
      <c r="D147" s="161">
        <f>'VITESSEVL sens 1 '!Y57</f>
        <v>0</v>
      </c>
      <c r="E147" s="161">
        <f>'VITESSEVL sens 1 '!Z57</f>
        <v>3</v>
      </c>
      <c r="F147" s="161">
        <f>'VITESSEVL sens 1 '!AA57</f>
        <v>2</v>
      </c>
      <c r="G147" s="161">
        <f>'VITESSEVL sens 1 '!AB57</f>
        <v>3</v>
      </c>
      <c r="H147" s="161">
        <f>'VITESSEVL sens 1 '!AC57</f>
        <v>0</v>
      </c>
      <c r="I147" s="161">
        <f>'VITESSEVL sens 1 '!AD57</f>
        <v>0</v>
      </c>
      <c r="J147" s="161">
        <f>'VITESSEVL sens 1 '!AE57</f>
        <v>0</v>
      </c>
      <c r="K147" s="161">
        <f>'VITESSEVL sens 1 '!AF57</f>
        <v>0</v>
      </c>
      <c r="L147" s="161">
        <f>'VITESSEVL sens 1 '!AG57</f>
        <v>0</v>
      </c>
      <c r="M147" s="161">
        <f>'VITESSEVL sens 1 '!AH57</f>
        <v>0</v>
      </c>
      <c r="N147" s="240">
        <f>'VITESSEVL sens 1 '!AI57</f>
        <v>0</v>
      </c>
      <c r="O147" s="161">
        <f>'VITESSEVL sens 1 '!AK57</f>
        <v>55</v>
      </c>
      <c r="P147" s="161">
        <f>'VITESSEVL sens 1 '!AJ57</f>
        <v>0</v>
      </c>
      <c r="Q147" s="238">
        <f t="shared" si="14"/>
        <v>0</v>
      </c>
    </row>
    <row r="148" spans="1:17" x14ac:dyDescent="0.25">
      <c r="A148" s="239"/>
      <c r="B148" s="234" t="s">
        <v>3</v>
      </c>
      <c r="C148" s="235">
        <f>'VITESSEPL sens 1 '!X57</f>
        <v>0</v>
      </c>
      <c r="D148" s="161">
        <f>'VITESSEPL sens 1 '!Y57</f>
        <v>0</v>
      </c>
      <c r="E148" s="161">
        <f>'VITESSEPL sens 1 '!Z57</f>
        <v>0</v>
      </c>
      <c r="F148" s="161">
        <f>'VITESSEPL sens 1 '!AA57</f>
        <v>1</v>
      </c>
      <c r="G148" s="161">
        <f>'VITESSEPL sens 1 '!AB57</f>
        <v>0</v>
      </c>
      <c r="H148" s="161">
        <f>'VITESSEPL sens 1 '!AC57</f>
        <v>0</v>
      </c>
      <c r="I148" s="161">
        <f>'VITESSEPL sens 1 '!AD57</f>
        <v>0</v>
      </c>
      <c r="J148" s="161">
        <f>'VITESSEPL sens 1 '!AE57</f>
        <v>0</v>
      </c>
      <c r="K148" s="161">
        <f>'VITESSEPL sens 1 '!AF57</f>
        <v>0</v>
      </c>
      <c r="L148" s="161">
        <f>'VITESSEPL sens 1 '!AG57</f>
        <v>0</v>
      </c>
      <c r="M148" s="161">
        <f>'VITESSEPL sens 1 '!AH57</f>
        <v>0</v>
      </c>
      <c r="N148" s="240">
        <f>'VITESSEPL sens 1 '!AI57</f>
        <v>0</v>
      </c>
      <c r="O148" s="161">
        <f>'VITESSEPL sens 1 '!AK57</f>
        <v>55</v>
      </c>
      <c r="P148" s="161">
        <f>'VITESSEPL sens 1 '!AJ57</f>
        <v>0</v>
      </c>
      <c r="Q148" s="238">
        <f t="shared" si="14"/>
        <v>0</v>
      </c>
    </row>
    <row r="149" spans="1:17" x14ac:dyDescent="0.25">
      <c r="A149" s="233">
        <v>0.20833333333333301</v>
      </c>
      <c r="B149" s="234" t="s">
        <v>2</v>
      </c>
      <c r="C149" s="235">
        <f>'VITESSEVL sens 1 '!X58</f>
        <v>0</v>
      </c>
      <c r="D149" s="161">
        <f>'VITESSEVL sens 1 '!Y58</f>
        <v>0</v>
      </c>
      <c r="E149" s="161">
        <f>'VITESSEVL sens 1 '!Z58</f>
        <v>4</v>
      </c>
      <c r="F149" s="161">
        <f>'VITESSEVL sens 1 '!AA58</f>
        <v>6</v>
      </c>
      <c r="G149" s="161">
        <f>'VITESSEVL sens 1 '!AB58</f>
        <v>4</v>
      </c>
      <c r="H149" s="161">
        <f>'VITESSEVL sens 1 '!AC58</f>
        <v>1</v>
      </c>
      <c r="I149" s="161">
        <f>'VITESSEVL sens 1 '!AD58</f>
        <v>0</v>
      </c>
      <c r="J149" s="161">
        <f>'VITESSEVL sens 1 '!AE58</f>
        <v>0</v>
      </c>
      <c r="K149" s="161">
        <f>'VITESSEVL sens 1 '!AF58</f>
        <v>0</v>
      </c>
      <c r="L149" s="161">
        <f>'VITESSEVL sens 1 '!AG58</f>
        <v>0</v>
      </c>
      <c r="M149" s="161">
        <f>'VITESSEVL sens 1 '!AH58</f>
        <v>0</v>
      </c>
      <c r="N149" s="240">
        <f>'VITESSEVL sens 1 '!AI58</f>
        <v>0</v>
      </c>
      <c r="O149" s="161">
        <f>'VITESSEVL sens 1 '!AK58</f>
        <v>56</v>
      </c>
      <c r="P149" s="161">
        <f>'VITESSEVL sens 1 '!AJ58</f>
        <v>0</v>
      </c>
      <c r="Q149" s="238">
        <f t="shared" si="14"/>
        <v>0</v>
      </c>
    </row>
    <row r="150" spans="1:17" x14ac:dyDescent="0.25">
      <c r="A150" s="239"/>
      <c r="B150" s="234" t="s">
        <v>3</v>
      </c>
      <c r="C150" s="235">
        <f>'VITESSEPL sens 1 '!X58</f>
        <v>0</v>
      </c>
      <c r="D150" s="161">
        <f>'VITESSEPL sens 1 '!Y58</f>
        <v>0</v>
      </c>
      <c r="E150" s="161">
        <f>'VITESSEPL sens 1 '!Z58</f>
        <v>1</v>
      </c>
      <c r="F150" s="161">
        <f>'VITESSEPL sens 1 '!AA58</f>
        <v>0</v>
      </c>
      <c r="G150" s="161">
        <f>'VITESSEPL sens 1 '!AB58</f>
        <v>0</v>
      </c>
      <c r="H150" s="161">
        <f>'VITESSEPL sens 1 '!AC58</f>
        <v>0</v>
      </c>
      <c r="I150" s="161">
        <f>'VITESSEPL sens 1 '!AD58</f>
        <v>0</v>
      </c>
      <c r="J150" s="161">
        <f>'VITESSEPL sens 1 '!AE58</f>
        <v>0</v>
      </c>
      <c r="K150" s="161">
        <f>'VITESSEPL sens 1 '!AF58</f>
        <v>0</v>
      </c>
      <c r="L150" s="161">
        <f>'VITESSEPL sens 1 '!AG58</f>
        <v>0</v>
      </c>
      <c r="M150" s="161">
        <f>'VITESSEPL sens 1 '!AH58</f>
        <v>0</v>
      </c>
      <c r="N150" s="240">
        <f>'VITESSEPL sens 1 '!AI58</f>
        <v>0</v>
      </c>
      <c r="O150" s="161">
        <f>'VITESSEPL sens 1 '!AK58</f>
        <v>45</v>
      </c>
      <c r="P150" s="161">
        <f>'VITESSEPL sens 1 '!AJ58</f>
        <v>0</v>
      </c>
      <c r="Q150" s="238">
        <f t="shared" si="14"/>
        <v>0</v>
      </c>
    </row>
    <row r="151" spans="1:17" x14ac:dyDescent="0.25">
      <c r="A151" s="233">
        <v>0.25</v>
      </c>
      <c r="B151" s="234" t="s">
        <v>2</v>
      </c>
      <c r="C151" s="235">
        <f>'VITESSEVL sens 1 '!X59</f>
        <v>0</v>
      </c>
      <c r="D151" s="161">
        <f>'VITESSEVL sens 1 '!Y59</f>
        <v>0</v>
      </c>
      <c r="E151" s="161">
        <f>'VITESSEVL sens 1 '!Z59</f>
        <v>1</v>
      </c>
      <c r="F151" s="161">
        <f>'VITESSEVL sens 1 '!AA59</f>
        <v>5</v>
      </c>
      <c r="G151" s="161">
        <f>'VITESSEVL sens 1 '!AB59</f>
        <v>3</v>
      </c>
      <c r="H151" s="161">
        <f>'VITESSEVL sens 1 '!AC59</f>
        <v>1</v>
      </c>
      <c r="I151" s="161">
        <f>'VITESSEVL sens 1 '!AD59</f>
        <v>0</v>
      </c>
      <c r="J151" s="161">
        <f>'VITESSEVL sens 1 '!AE59</f>
        <v>0</v>
      </c>
      <c r="K151" s="161">
        <f>'VITESSEVL sens 1 '!AF59</f>
        <v>0</v>
      </c>
      <c r="L151" s="161">
        <f>'VITESSEVL sens 1 '!AG59</f>
        <v>0</v>
      </c>
      <c r="M151" s="161">
        <f>'VITESSEVL sens 1 '!AH59</f>
        <v>0</v>
      </c>
      <c r="N151" s="240">
        <f>'VITESSEVL sens 1 '!AI59</f>
        <v>0</v>
      </c>
      <c r="O151" s="161">
        <f>'VITESSEVL sens 1 '!AK59</f>
        <v>59</v>
      </c>
      <c r="P151" s="161">
        <f>'VITESSEVL sens 1 '!AJ59</f>
        <v>0</v>
      </c>
      <c r="Q151" s="238">
        <f t="shared" si="14"/>
        <v>0</v>
      </c>
    </row>
    <row r="152" spans="1:17" x14ac:dyDescent="0.25">
      <c r="A152" s="239"/>
      <c r="B152" s="234" t="s">
        <v>3</v>
      </c>
      <c r="C152" s="235">
        <f>'VITESSEPL sens 1 '!X59</f>
        <v>0</v>
      </c>
      <c r="D152" s="161">
        <f>'VITESSEPL sens 1 '!Y59</f>
        <v>0</v>
      </c>
      <c r="E152" s="161">
        <f>'VITESSEPL sens 1 '!Z59</f>
        <v>2</v>
      </c>
      <c r="F152" s="161">
        <f>'VITESSEPL sens 1 '!AA59</f>
        <v>1</v>
      </c>
      <c r="G152" s="161">
        <f>'VITESSEPL sens 1 '!AB59</f>
        <v>0</v>
      </c>
      <c r="H152" s="161">
        <f>'VITESSEPL sens 1 '!AC59</f>
        <v>0</v>
      </c>
      <c r="I152" s="161">
        <f>'VITESSEPL sens 1 '!AD59</f>
        <v>0</v>
      </c>
      <c r="J152" s="161">
        <f>'VITESSEPL sens 1 '!AE59</f>
        <v>0</v>
      </c>
      <c r="K152" s="161">
        <f>'VITESSEPL sens 1 '!AF59</f>
        <v>0</v>
      </c>
      <c r="L152" s="161">
        <f>'VITESSEPL sens 1 '!AG59</f>
        <v>0</v>
      </c>
      <c r="M152" s="161">
        <f>'VITESSEPL sens 1 '!AH59</f>
        <v>0</v>
      </c>
      <c r="N152" s="240">
        <f>'VITESSEPL sens 1 '!AI59</f>
        <v>0</v>
      </c>
      <c r="O152" s="161">
        <f>'VITESSEPL sens 1 '!AK59</f>
        <v>48</v>
      </c>
      <c r="P152" s="161">
        <f>'VITESSEPL sens 1 '!AJ59</f>
        <v>0</v>
      </c>
      <c r="Q152" s="238">
        <f t="shared" si="14"/>
        <v>0</v>
      </c>
    </row>
    <row r="153" spans="1:17" x14ac:dyDescent="0.25">
      <c r="A153" s="233">
        <v>0.29166666666666702</v>
      </c>
      <c r="B153" s="234" t="s">
        <v>2</v>
      </c>
      <c r="C153" s="235">
        <f>'VITESSEVL sens 1 '!X60</f>
        <v>0</v>
      </c>
      <c r="D153" s="161">
        <f>'VITESSEVL sens 1 '!Y60</f>
        <v>1</v>
      </c>
      <c r="E153" s="161">
        <f>'VITESSEVL sens 1 '!Z60</f>
        <v>1</v>
      </c>
      <c r="F153" s="161">
        <f>'VITESSEVL sens 1 '!AA60</f>
        <v>10</v>
      </c>
      <c r="G153" s="161">
        <f>'VITESSEVL sens 1 '!AB60</f>
        <v>5</v>
      </c>
      <c r="H153" s="161">
        <f>'VITESSEVL sens 1 '!AC60</f>
        <v>0</v>
      </c>
      <c r="I153" s="161">
        <f>'VITESSEVL sens 1 '!AD60</f>
        <v>0</v>
      </c>
      <c r="J153" s="161">
        <f>'VITESSEVL sens 1 '!AE60</f>
        <v>0</v>
      </c>
      <c r="K153" s="161">
        <f>'VITESSEVL sens 1 '!AF60</f>
        <v>0</v>
      </c>
      <c r="L153" s="161">
        <f>'VITESSEVL sens 1 '!AG60</f>
        <v>0</v>
      </c>
      <c r="M153" s="161">
        <f>'VITESSEVL sens 1 '!AH60</f>
        <v>0</v>
      </c>
      <c r="N153" s="240">
        <f>'VITESSEVL sens 1 '!AI60</f>
        <v>0</v>
      </c>
      <c r="O153" s="161">
        <f>'VITESSEVL sens 1 '!AK60</f>
        <v>56</v>
      </c>
      <c r="P153" s="161">
        <f>'VITESSEVL sens 1 '!AJ60</f>
        <v>0</v>
      </c>
      <c r="Q153" s="238">
        <f t="shared" si="14"/>
        <v>0</v>
      </c>
    </row>
    <row r="154" spans="1:17" x14ac:dyDescent="0.25">
      <c r="A154" s="239"/>
      <c r="B154" s="234" t="s">
        <v>3</v>
      </c>
      <c r="C154" s="235">
        <f>'VITESSEPL sens 1 '!X60</f>
        <v>0</v>
      </c>
      <c r="D154" s="161">
        <f>'VITESSEPL sens 1 '!Y60</f>
        <v>0</v>
      </c>
      <c r="E154" s="161">
        <f>'VITESSEPL sens 1 '!Z60</f>
        <v>0</v>
      </c>
      <c r="F154" s="161">
        <f>'VITESSEPL sens 1 '!AA60</f>
        <v>2</v>
      </c>
      <c r="G154" s="161">
        <f>'VITESSEPL sens 1 '!AB60</f>
        <v>0</v>
      </c>
      <c r="H154" s="161">
        <f>'VITESSEPL sens 1 '!AC60</f>
        <v>0</v>
      </c>
      <c r="I154" s="161">
        <f>'VITESSEPL sens 1 '!AD60</f>
        <v>0</v>
      </c>
      <c r="J154" s="161">
        <f>'VITESSEPL sens 1 '!AE60</f>
        <v>0</v>
      </c>
      <c r="K154" s="161">
        <f>'VITESSEPL sens 1 '!AF60</f>
        <v>0</v>
      </c>
      <c r="L154" s="161">
        <f>'VITESSEPL sens 1 '!AG60</f>
        <v>0</v>
      </c>
      <c r="M154" s="161">
        <f>'VITESSEPL sens 1 '!AH60</f>
        <v>0</v>
      </c>
      <c r="N154" s="240">
        <f>'VITESSEPL sens 1 '!AI60</f>
        <v>0</v>
      </c>
      <c r="O154" s="161">
        <f>'VITESSEPL sens 1 '!AK60</f>
        <v>55</v>
      </c>
      <c r="P154" s="161">
        <f>'VITESSEPL sens 1 '!AJ60</f>
        <v>0</v>
      </c>
      <c r="Q154" s="238">
        <f t="shared" si="14"/>
        <v>0</v>
      </c>
    </row>
    <row r="155" spans="1:17" x14ac:dyDescent="0.25">
      <c r="A155" s="233">
        <v>0.33333333333333298</v>
      </c>
      <c r="B155" s="234" t="s">
        <v>2</v>
      </c>
      <c r="C155" s="235">
        <f>'VITESSEVL sens 1 '!X61</f>
        <v>0</v>
      </c>
      <c r="D155" s="161">
        <f>'VITESSEVL sens 1 '!Y61</f>
        <v>0</v>
      </c>
      <c r="E155" s="161">
        <f>'VITESSEVL sens 1 '!Z61</f>
        <v>4</v>
      </c>
      <c r="F155" s="161">
        <f>'VITESSEVL sens 1 '!AA61</f>
        <v>22</v>
      </c>
      <c r="G155" s="161">
        <f>'VITESSEVL sens 1 '!AB61</f>
        <v>7</v>
      </c>
      <c r="H155" s="161">
        <f>'VITESSEVL sens 1 '!AC61</f>
        <v>2</v>
      </c>
      <c r="I155" s="161">
        <f>'VITESSEVL sens 1 '!AD61</f>
        <v>0</v>
      </c>
      <c r="J155" s="161">
        <f>'VITESSEVL sens 1 '!AE61</f>
        <v>0</v>
      </c>
      <c r="K155" s="161">
        <f>'VITESSEVL sens 1 '!AF61</f>
        <v>0</v>
      </c>
      <c r="L155" s="161">
        <f>'VITESSEVL sens 1 '!AG61</f>
        <v>0</v>
      </c>
      <c r="M155" s="161">
        <f>'VITESSEVL sens 1 '!AH61</f>
        <v>0</v>
      </c>
      <c r="N155" s="240">
        <f>'VITESSEVL sens 1 '!AI61</f>
        <v>0</v>
      </c>
      <c r="O155" s="161">
        <f>'VITESSEVL sens 1 '!AK61</f>
        <v>57</v>
      </c>
      <c r="P155" s="161">
        <f>'VITESSEVL sens 1 '!AJ61</f>
        <v>0</v>
      </c>
      <c r="Q155" s="238">
        <f t="shared" si="14"/>
        <v>0</v>
      </c>
    </row>
    <row r="156" spans="1:17" x14ac:dyDescent="0.25">
      <c r="A156" s="239"/>
      <c r="B156" s="234" t="s">
        <v>3</v>
      </c>
      <c r="C156" s="235">
        <f>'VITESSEPL sens 1 '!X61</f>
        <v>0</v>
      </c>
      <c r="D156" s="161">
        <f>'VITESSEPL sens 1 '!Y61</f>
        <v>0</v>
      </c>
      <c r="E156" s="161">
        <f>'VITESSEPL sens 1 '!Z61</f>
        <v>0</v>
      </c>
      <c r="F156" s="161">
        <f>'VITESSEPL sens 1 '!AA61</f>
        <v>0</v>
      </c>
      <c r="G156" s="161">
        <f>'VITESSEPL sens 1 '!AB61</f>
        <v>0</v>
      </c>
      <c r="H156" s="161">
        <f>'VITESSEPL sens 1 '!AC61</f>
        <v>0</v>
      </c>
      <c r="I156" s="161">
        <f>'VITESSEPL sens 1 '!AD61</f>
        <v>0</v>
      </c>
      <c r="J156" s="161">
        <f>'VITESSEPL sens 1 '!AE61</f>
        <v>0</v>
      </c>
      <c r="K156" s="161">
        <f>'VITESSEPL sens 1 '!AF61</f>
        <v>0</v>
      </c>
      <c r="L156" s="161">
        <f>'VITESSEPL sens 1 '!AG61</f>
        <v>0</v>
      </c>
      <c r="M156" s="161">
        <f>'VITESSEPL sens 1 '!AH61</f>
        <v>0</v>
      </c>
      <c r="N156" s="240">
        <f>'VITESSEPL sens 1 '!AI61</f>
        <v>0</v>
      </c>
      <c r="O156" s="161">
        <f>'VITESSEPL sens 1 '!AK61</f>
        <v>0</v>
      </c>
      <c r="P156" s="161">
        <f>'VITESSEPL sens 1 '!AJ61</f>
        <v>0</v>
      </c>
      <c r="Q156" s="238">
        <f t="shared" si="14"/>
        <v>0</v>
      </c>
    </row>
    <row r="157" spans="1:17" x14ac:dyDescent="0.25">
      <c r="A157" s="233">
        <v>0.375</v>
      </c>
      <c r="B157" s="234" t="s">
        <v>2</v>
      </c>
      <c r="C157" s="235">
        <f>'VITESSEVL sens 1 '!X62</f>
        <v>0</v>
      </c>
      <c r="D157" s="161">
        <f>'VITESSEVL sens 1 '!Y62</f>
        <v>0</v>
      </c>
      <c r="E157" s="161">
        <f>'VITESSEVL sens 1 '!Z62</f>
        <v>6</v>
      </c>
      <c r="F157" s="161">
        <f>'VITESSEVL sens 1 '!AA62</f>
        <v>31</v>
      </c>
      <c r="G157" s="161">
        <f>'VITESSEVL sens 1 '!AB62</f>
        <v>7</v>
      </c>
      <c r="H157" s="161">
        <f>'VITESSEVL sens 1 '!AC62</f>
        <v>2</v>
      </c>
      <c r="I157" s="161">
        <f>'VITESSEVL sens 1 '!AD62</f>
        <v>1</v>
      </c>
      <c r="J157" s="161">
        <f>'VITESSEVL sens 1 '!AE62</f>
        <v>0</v>
      </c>
      <c r="K157" s="161">
        <f>'VITESSEVL sens 1 '!AF62</f>
        <v>0</v>
      </c>
      <c r="L157" s="161">
        <f>'VITESSEVL sens 1 '!AG62</f>
        <v>0</v>
      </c>
      <c r="M157" s="161">
        <f>'VITESSEVL sens 1 '!AH62</f>
        <v>0</v>
      </c>
      <c r="N157" s="240">
        <f>'VITESSEVL sens 1 '!AI62</f>
        <v>0</v>
      </c>
      <c r="O157" s="161">
        <f>'VITESSEVL sens 1 '!AK62</f>
        <v>57</v>
      </c>
      <c r="P157" s="161">
        <f>'VITESSEVL sens 1 '!AJ62</f>
        <v>1</v>
      </c>
      <c r="Q157" s="238">
        <f t="shared" si="14"/>
        <v>2.1276595744680851E-2</v>
      </c>
    </row>
    <row r="158" spans="1:17" x14ac:dyDescent="0.25">
      <c r="A158" s="239"/>
      <c r="B158" s="234" t="s">
        <v>3</v>
      </c>
      <c r="C158" s="235">
        <f>'VITESSEPL sens 1 '!X62</f>
        <v>0</v>
      </c>
      <c r="D158" s="161">
        <f>'VITESSEPL sens 1 '!Y62</f>
        <v>0</v>
      </c>
      <c r="E158" s="161">
        <f>'VITESSEPL sens 1 '!Z62</f>
        <v>1</v>
      </c>
      <c r="F158" s="161">
        <f>'VITESSEPL sens 1 '!AA62</f>
        <v>1</v>
      </c>
      <c r="G158" s="161">
        <f>'VITESSEPL sens 1 '!AB62</f>
        <v>1</v>
      </c>
      <c r="H158" s="161">
        <f>'VITESSEPL sens 1 '!AC62</f>
        <v>0</v>
      </c>
      <c r="I158" s="161">
        <f>'VITESSEPL sens 1 '!AD62</f>
        <v>0</v>
      </c>
      <c r="J158" s="161">
        <f>'VITESSEPL sens 1 '!AE62</f>
        <v>0</v>
      </c>
      <c r="K158" s="161">
        <f>'VITESSEPL sens 1 '!AF62</f>
        <v>0</v>
      </c>
      <c r="L158" s="161">
        <f>'VITESSEPL sens 1 '!AG62</f>
        <v>0</v>
      </c>
      <c r="M158" s="161">
        <f>'VITESSEPL sens 1 '!AH62</f>
        <v>0</v>
      </c>
      <c r="N158" s="240">
        <f>'VITESSEPL sens 1 '!AI62</f>
        <v>0</v>
      </c>
      <c r="O158" s="161">
        <f>'VITESSEPL sens 1 '!AK62</f>
        <v>55</v>
      </c>
      <c r="P158" s="161">
        <f>'VITESSEPL sens 1 '!AJ62</f>
        <v>0</v>
      </c>
      <c r="Q158" s="238">
        <f t="shared" si="14"/>
        <v>0</v>
      </c>
    </row>
    <row r="159" spans="1:17" x14ac:dyDescent="0.25">
      <c r="A159" s="233">
        <v>0.41666666666666702</v>
      </c>
      <c r="B159" s="234" t="s">
        <v>2</v>
      </c>
      <c r="C159" s="235">
        <f>'VITESSEVL sens 1 '!X63</f>
        <v>0</v>
      </c>
      <c r="D159" s="161">
        <f>'VITESSEVL sens 1 '!Y63</f>
        <v>2</v>
      </c>
      <c r="E159" s="161">
        <f>'VITESSEVL sens 1 '!Z63</f>
        <v>13</v>
      </c>
      <c r="F159" s="161">
        <f>'VITESSEVL sens 1 '!AA63</f>
        <v>22</v>
      </c>
      <c r="G159" s="161">
        <f>'VITESSEVL sens 1 '!AB63</f>
        <v>12</v>
      </c>
      <c r="H159" s="161">
        <f>'VITESSEVL sens 1 '!AC63</f>
        <v>3</v>
      </c>
      <c r="I159" s="161">
        <f>'VITESSEVL sens 1 '!AD63</f>
        <v>0</v>
      </c>
      <c r="J159" s="161">
        <f>'VITESSEVL sens 1 '!AE63</f>
        <v>0</v>
      </c>
      <c r="K159" s="161">
        <f>'VITESSEVL sens 1 '!AF63</f>
        <v>0</v>
      </c>
      <c r="L159" s="161">
        <f>'VITESSEVL sens 1 '!AG63</f>
        <v>0</v>
      </c>
      <c r="M159" s="161">
        <f>'VITESSEVL sens 1 '!AH63</f>
        <v>0</v>
      </c>
      <c r="N159" s="240">
        <f>'VITESSEVL sens 1 '!AI63</f>
        <v>0</v>
      </c>
      <c r="O159" s="161">
        <f>'VITESSEVL sens 1 '!AK63</f>
        <v>55</v>
      </c>
      <c r="P159" s="161">
        <f>'VITESSEVL sens 1 '!AJ63</f>
        <v>0</v>
      </c>
      <c r="Q159" s="238">
        <f t="shared" si="14"/>
        <v>0</v>
      </c>
    </row>
    <row r="160" spans="1:17" x14ac:dyDescent="0.25">
      <c r="A160" s="239"/>
      <c r="B160" s="234" t="s">
        <v>3</v>
      </c>
      <c r="C160" s="235">
        <f>'VITESSEPL sens 1 '!X63</f>
        <v>0</v>
      </c>
      <c r="D160" s="161">
        <f>'VITESSEPL sens 1 '!Y63</f>
        <v>1</v>
      </c>
      <c r="E160" s="161">
        <f>'VITESSEPL sens 1 '!Z63</f>
        <v>0</v>
      </c>
      <c r="F160" s="161">
        <f>'VITESSEPL sens 1 '!AA63</f>
        <v>1</v>
      </c>
      <c r="G160" s="161">
        <f>'VITESSEPL sens 1 '!AB63</f>
        <v>0</v>
      </c>
      <c r="H160" s="161">
        <f>'VITESSEPL sens 1 '!AC63</f>
        <v>0</v>
      </c>
      <c r="I160" s="161">
        <f>'VITESSEPL sens 1 '!AD63</f>
        <v>0</v>
      </c>
      <c r="J160" s="161">
        <f>'VITESSEPL sens 1 '!AE63</f>
        <v>0</v>
      </c>
      <c r="K160" s="161">
        <f>'VITESSEPL sens 1 '!AF63</f>
        <v>0</v>
      </c>
      <c r="L160" s="161">
        <f>'VITESSEPL sens 1 '!AG63</f>
        <v>0</v>
      </c>
      <c r="M160" s="161">
        <f>'VITESSEPL sens 1 '!AH63</f>
        <v>0</v>
      </c>
      <c r="N160" s="240">
        <f>'VITESSEPL sens 1 '!AI63</f>
        <v>0</v>
      </c>
      <c r="O160" s="161">
        <f>'VITESSEPL sens 1 '!AK63</f>
        <v>45</v>
      </c>
      <c r="P160" s="161">
        <f>'VITESSEPL sens 1 '!AJ63</f>
        <v>0</v>
      </c>
      <c r="Q160" s="238">
        <f t="shared" si="14"/>
        <v>0</v>
      </c>
    </row>
    <row r="161" spans="1:17" x14ac:dyDescent="0.25">
      <c r="A161" s="233">
        <v>0.45833333333333298</v>
      </c>
      <c r="B161" s="234" t="s">
        <v>2</v>
      </c>
      <c r="C161" s="235">
        <f>'VITESSEVL sens 1 '!X64</f>
        <v>0</v>
      </c>
      <c r="D161" s="161">
        <f>'VITESSEVL sens 1 '!Y64</f>
        <v>0</v>
      </c>
      <c r="E161" s="161">
        <f>'VITESSEVL sens 1 '!Z64</f>
        <v>9</v>
      </c>
      <c r="F161" s="161">
        <f>'VITESSEVL sens 1 '!AA64</f>
        <v>30</v>
      </c>
      <c r="G161" s="161">
        <f>'VITESSEVL sens 1 '!AB64</f>
        <v>16</v>
      </c>
      <c r="H161" s="161">
        <f>'VITESSEVL sens 1 '!AC64</f>
        <v>0</v>
      </c>
      <c r="I161" s="161">
        <f>'VITESSEVL sens 1 '!AD64</f>
        <v>0</v>
      </c>
      <c r="J161" s="161">
        <f>'VITESSEVL sens 1 '!AE64</f>
        <v>0</v>
      </c>
      <c r="K161" s="161">
        <f>'VITESSEVL sens 1 '!AF64</f>
        <v>0</v>
      </c>
      <c r="L161" s="161">
        <f>'VITESSEVL sens 1 '!AG64</f>
        <v>0</v>
      </c>
      <c r="M161" s="161">
        <f>'VITESSEVL sens 1 '!AH64</f>
        <v>0</v>
      </c>
      <c r="N161" s="240">
        <f>'VITESSEVL sens 1 '!AI64</f>
        <v>0</v>
      </c>
      <c r="O161" s="161">
        <f>'VITESSEVL sens 1 '!AK64</f>
        <v>56</v>
      </c>
      <c r="P161" s="161">
        <f>'VITESSEVL sens 1 '!AJ64</f>
        <v>0</v>
      </c>
      <c r="Q161" s="238">
        <f t="shared" si="14"/>
        <v>0</v>
      </c>
    </row>
    <row r="162" spans="1:17" x14ac:dyDescent="0.25">
      <c r="A162" s="239"/>
      <c r="B162" s="234" t="s">
        <v>3</v>
      </c>
      <c r="C162" s="235">
        <f>'VITESSEPL sens 1 '!X64</f>
        <v>0</v>
      </c>
      <c r="D162" s="161">
        <f>'VITESSEPL sens 1 '!Y64</f>
        <v>0</v>
      </c>
      <c r="E162" s="161">
        <f>'VITESSEPL sens 1 '!Z64</f>
        <v>2</v>
      </c>
      <c r="F162" s="161">
        <f>'VITESSEPL sens 1 '!AA64</f>
        <v>2</v>
      </c>
      <c r="G162" s="161">
        <f>'VITESSEPL sens 1 '!AB64</f>
        <v>0</v>
      </c>
      <c r="H162" s="161">
        <f>'VITESSEPL sens 1 '!AC64</f>
        <v>0</v>
      </c>
      <c r="I162" s="161">
        <f>'VITESSEPL sens 1 '!AD64</f>
        <v>0</v>
      </c>
      <c r="J162" s="161">
        <f>'VITESSEPL sens 1 '!AE64</f>
        <v>0</v>
      </c>
      <c r="K162" s="161">
        <f>'VITESSEPL sens 1 '!AF64</f>
        <v>0</v>
      </c>
      <c r="L162" s="161">
        <f>'VITESSEPL sens 1 '!AG64</f>
        <v>0</v>
      </c>
      <c r="M162" s="161">
        <f>'VITESSEPL sens 1 '!AH64</f>
        <v>0</v>
      </c>
      <c r="N162" s="240">
        <f>'VITESSEPL sens 1 '!AI64</f>
        <v>0</v>
      </c>
      <c r="O162" s="161">
        <f>'VITESSEPL sens 1 '!AK64</f>
        <v>50</v>
      </c>
      <c r="P162" s="161">
        <f>'VITESSEPL sens 1 '!AJ64</f>
        <v>0</v>
      </c>
      <c r="Q162" s="238">
        <f t="shared" si="14"/>
        <v>0</v>
      </c>
    </row>
    <row r="163" spans="1:17" x14ac:dyDescent="0.25">
      <c r="A163" s="233">
        <v>0.5</v>
      </c>
      <c r="B163" s="234" t="s">
        <v>2</v>
      </c>
      <c r="C163" s="235">
        <f>'VITESSEVL sens 1 '!X65</f>
        <v>0</v>
      </c>
      <c r="D163" s="161">
        <f>'VITESSEVL sens 1 '!Y65</f>
        <v>1</v>
      </c>
      <c r="E163" s="161">
        <f>'VITESSEVL sens 1 '!Z65</f>
        <v>9</v>
      </c>
      <c r="F163" s="161">
        <f>'VITESSEVL sens 1 '!AA65</f>
        <v>19</v>
      </c>
      <c r="G163" s="161">
        <f>'VITESSEVL sens 1 '!AB65</f>
        <v>14</v>
      </c>
      <c r="H163" s="161">
        <f>'VITESSEVL sens 1 '!AC65</f>
        <v>3</v>
      </c>
      <c r="I163" s="161">
        <f>'VITESSEVL sens 1 '!AD65</f>
        <v>1</v>
      </c>
      <c r="J163" s="161">
        <f>'VITESSEVL sens 1 '!AE65</f>
        <v>0</v>
      </c>
      <c r="K163" s="161">
        <f>'VITESSEVL sens 1 '!AF65</f>
        <v>0</v>
      </c>
      <c r="L163" s="161">
        <f>'VITESSEVL sens 1 '!AG65</f>
        <v>0</v>
      </c>
      <c r="M163" s="161">
        <f>'VITESSEVL sens 1 '!AH65</f>
        <v>0</v>
      </c>
      <c r="N163" s="240">
        <f>'VITESSEVL sens 1 '!AI65</f>
        <v>0</v>
      </c>
      <c r="O163" s="161">
        <f>'VITESSEVL sens 1 '!AK65</f>
        <v>58</v>
      </c>
      <c r="P163" s="161">
        <f>'VITESSEVL sens 1 '!AJ65</f>
        <v>1</v>
      </c>
      <c r="Q163" s="238">
        <f t="shared" si="14"/>
        <v>2.1276595744680851E-2</v>
      </c>
    </row>
    <row r="164" spans="1:17" x14ac:dyDescent="0.25">
      <c r="A164" s="239"/>
      <c r="B164" s="234" t="s">
        <v>3</v>
      </c>
      <c r="C164" s="235">
        <f>'VITESSEPL sens 1 '!X65</f>
        <v>0</v>
      </c>
      <c r="D164" s="161">
        <f>'VITESSEPL sens 1 '!Y65</f>
        <v>0</v>
      </c>
      <c r="E164" s="161">
        <f>'VITESSEPL sens 1 '!Z65</f>
        <v>0</v>
      </c>
      <c r="F164" s="161">
        <f>'VITESSEPL sens 1 '!AA65</f>
        <v>1</v>
      </c>
      <c r="G164" s="161">
        <f>'VITESSEPL sens 1 '!AB65</f>
        <v>3</v>
      </c>
      <c r="H164" s="161">
        <f>'VITESSEPL sens 1 '!AC65</f>
        <v>1</v>
      </c>
      <c r="I164" s="161">
        <f>'VITESSEPL sens 1 '!AD65</f>
        <v>0</v>
      </c>
      <c r="J164" s="161">
        <f>'VITESSEPL sens 1 '!AE65</f>
        <v>0</v>
      </c>
      <c r="K164" s="161">
        <f>'VITESSEPL sens 1 '!AF65</f>
        <v>0</v>
      </c>
      <c r="L164" s="161">
        <f>'VITESSEPL sens 1 '!AG65</f>
        <v>0</v>
      </c>
      <c r="M164" s="161">
        <f>'VITESSEPL sens 1 '!AH65</f>
        <v>0</v>
      </c>
      <c r="N164" s="240">
        <f>'VITESSEPL sens 1 '!AI65</f>
        <v>0</v>
      </c>
      <c r="O164" s="161">
        <f>'VITESSEPL sens 1 '!AK65</f>
        <v>65</v>
      </c>
      <c r="P164" s="161">
        <f>'VITESSEPL sens 1 '!AJ65</f>
        <v>0</v>
      </c>
      <c r="Q164" s="238">
        <f t="shared" si="14"/>
        <v>0</v>
      </c>
    </row>
    <row r="165" spans="1:17" x14ac:dyDescent="0.25">
      <c r="A165" s="233">
        <v>0.54166666666666696</v>
      </c>
      <c r="B165" s="234" t="s">
        <v>2</v>
      </c>
      <c r="C165" s="235">
        <f>'VITESSEVL sens 1 '!X66</f>
        <v>1</v>
      </c>
      <c r="D165" s="161">
        <f>'VITESSEVL sens 1 '!Y66</f>
        <v>3</v>
      </c>
      <c r="E165" s="161">
        <f>'VITESSEVL sens 1 '!Z66</f>
        <v>9</v>
      </c>
      <c r="F165" s="161">
        <f>'VITESSEVL sens 1 '!AA66</f>
        <v>19</v>
      </c>
      <c r="G165" s="161">
        <f>'VITESSEVL sens 1 '!AB66</f>
        <v>6</v>
      </c>
      <c r="H165" s="161">
        <f>'VITESSEVL sens 1 '!AC66</f>
        <v>2</v>
      </c>
      <c r="I165" s="161">
        <f>'VITESSEVL sens 1 '!AD66</f>
        <v>1</v>
      </c>
      <c r="J165" s="161">
        <f>'VITESSEVL sens 1 '!AE66</f>
        <v>0</v>
      </c>
      <c r="K165" s="161">
        <f>'VITESSEVL sens 1 '!AF66</f>
        <v>0</v>
      </c>
      <c r="L165" s="161">
        <f>'VITESSEVL sens 1 '!AG66</f>
        <v>0</v>
      </c>
      <c r="M165" s="161">
        <f>'VITESSEVL sens 1 '!AH66</f>
        <v>0</v>
      </c>
      <c r="N165" s="240">
        <f>'VITESSEVL sens 1 '!AI66</f>
        <v>0</v>
      </c>
      <c r="O165" s="161">
        <f>'VITESSEVL sens 1 '!AK66</f>
        <v>54</v>
      </c>
      <c r="P165" s="161">
        <f>'VITESSEVL sens 1 '!AJ66</f>
        <v>1</v>
      </c>
      <c r="Q165" s="238">
        <f t="shared" si="14"/>
        <v>2.4390243902439025E-2</v>
      </c>
    </row>
    <row r="166" spans="1:17" x14ac:dyDescent="0.25">
      <c r="A166" s="239"/>
      <c r="B166" s="234" t="s">
        <v>3</v>
      </c>
      <c r="C166" s="235">
        <f>'VITESSEPL sens 1 '!X66</f>
        <v>0</v>
      </c>
      <c r="D166" s="161">
        <f>'VITESSEPL sens 1 '!Y66</f>
        <v>0</v>
      </c>
      <c r="E166" s="161">
        <f>'VITESSEPL sens 1 '!Z66</f>
        <v>1</v>
      </c>
      <c r="F166" s="161">
        <f>'VITESSEPL sens 1 '!AA66</f>
        <v>1</v>
      </c>
      <c r="G166" s="161">
        <f>'VITESSEPL sens 1 '!AB66</f>
        <v>2</v>
      </c>
      <c r="H166" s="161">
        <f>'VITESSEPL sens 1 '!AC66</f>
        <v>0</v>
      </c>
      <c r="I166" s="161">
        <f>'VITESSEPL sens 1 '!AD66</f>
        <v>0</v>
      </c>
      <c r="J166" s="161">
        <f>'VITESSEPL sens 1 '!AE66</f>
        <v>0</v>
      </c>
      <c r="K166" s="161">
        <f>'VITESSEPL sens 1 '!AF66</f>
        <v>0</v>
      </c>
      <c r="L166" s="161">
        <f>'VITESSEPL sens 1 '!AG66</f>
        <v>0</v>
      </c>
      <c r="M166" s="161">
        <f>'VITESSEPL sens 1 '!AH66</f>
        <v>0</v>
      </c>
      <c r="N166" s="240">
        <f>'VITESSEPL sens 1 '!AI66</f>
        <v>0</v>
      </c>
      <c r="O166" s="161">
        <f>'VITESSEPL sens 1 '!AK66</f>
        <v>58</v>
      </c>
      <c r="P166" s="161">
        <f>'VITESSEPL sens 1 '!AJ66</f>
        <v>0</v>
      </c>
      <c r="Q166" s="238">
        <f t="shared" si="14"/>
        <v>0</v>
      </c>
    </row>
    <row r="167" spans="1:17" x14ac:dyDescent="0.25">
      <c r="A167" s="233">
        <v>0.58333333333333304</v>
      </c>
      <c r="B167" s="234" t="s">
        <v>2</v>
      </c>
      <c r="C167" s="235">
        <f>'VITESSEVL sens 1 '!X67</f>
        <v>2</v>
      </c>
      <c r="D167" s="161">
        <f>'VITESSEVL sens 1 '!Y67</f>
        <v>0</v>
      </c>
      <c r="E167" s="161">
        <f>'VITESSEVL sens 1 '!Z67</f>
        <v>10</v>
      </c>
      <c r="F167" s="161">
        <f>'VITESSEVL sens 1 '!AA67</f>
        <v>26</v>
      </c>
      <c r="G167" s="161">
        <f>'VITESSEVL sens 1 '!AB67</f>
        <v>10</v>
      </c>
      <c r="H167" s="161">
        <f>'VITESSEVL sens 1 '!AC67</f>
        <v>0</v>
      </c>
      <c r="I167" s="161">
        <f>'VITESSEVL sens 1 '!AD67</f>
        <v>0</v>
      </c>
      <c r="J167" s="161">
        <f>'VITESSEVL sens 1 '!AE67</f>
        <v>0</v>
      </c>
      <c r="K167" s="161">
        <f>'VITESSEVL sens 1 '!AF67</f>
        <v>0</v>
      </c>
      <c r="L167" s="161">
        <f>'VITESSEVL sens 1 '!AG67</f>
        <v>0</v>
      </c>
      <c r="M167" s="161">
        <f>'VITESSEVL sens 1 '!AH67</f>
        <v>0</v>
      </c>
      <c r="N167" s="240">
        <f>'VITESSEVL sens 1 '!AI67</f>
        <v>0</v>
      </c>
      <c r="O167" s="161">
        <f>'VITESSEVL sens 1 '!AK67</f>
        <v>53</v>
      </c>
      <c r="P167" s="161">
        <f>'VITESSEVL sens 1 '!AJ67</f>
        <v>0</v>
      </c>
      <c r="Q167" s="238">
        <f t="shared" si="14"/>
        <v>0</v>
      </c>
    </row>
    <row r="168" spans="1:17" x14ac:dyDescent="0.25">
      <c r="A168" s="239"/>
      <c r="B168" s="234" t="s">
        <v>3</v>
      </c>
      <c r="C168" s="235">
        <f>'VITESSEPL sens 1 '!X67</f>
        <v>1</v>
      </c>
      <c r="D168" s="161">
        <f>'VITESSEPL sens 1 '!Y67</f>
        <v>0</v>
      </c>
      <c r="E168" s="161">
        <f>'VITESSEPL sens 1 '!Z67</f>
        <v>0</v>
      </c>
      <c r="F168" s="161">
        <f>'VITESSEPL sens 1 '!AA67</f>
        <v>0</v>
      </c>
      <c r="G168" s="161">
        <f>'VITESSEPL sens 1 '!AB67</f>
        <v>0</v>
      </c>
      <c r="H168" s="161">
        <f>'VITESSEPL sens 1 '!AC67</f>
        <v>0</v>
      </c>
      <c r="I168" s="161">
        <f>'VITESSEPL sens 1 '!AD67</f>
        <v>0</v>
      </c>
      <c r="J168" s="161">
        <f>'VITESSEPL sens 1 '!AE67</f>
        <v>0</v>
      </c>
      <c r="K168" s="161">
        <f>'VITESSEPL sens 1 '!AF67</f>
        <v>0</v>
      </c>
      <c r="L168" s="161">
        <f>'VITESSEPL sens 1 '!AG67</f>
        <v>0</v>
      </c>
      <c r="M168" s="161">
        <f>'VITESSEPL sens 1 '!AH67</f>
        <v>0</v>
      </c>
      <c r="N168" s="240">
        <f>'VITESSEPL sens 1 '!AI67</f>
        <v>0</v>
      </c>
      <c r="O168" s="161">
        <f>'VITESSEPL sens 1 '!AK67</f>
        <v>15</v>
      </c>
      <c r="P168" s="161">
        <f>'VITESSEPL sens 1 '!AJ67</f>
        <v>0</v>
      </c>
      <c r="Q168" s="238">
        <f t="shared" si="14"/>
        <v>0</v>
      </c>
    </row>
    <row r="169" spans="1:17" x14ac:dyDescent="0.25">
      <c r="A169" s="233">
        <v>0.625</v>
      </c>
      <c r="B169" s="234" t="s">
        <v>2</v>
      </c>
      <c r="C169" s="235">
        <f>'VITESSEVL sens 1 '!X68</f>
        <v>0</v>
      </c>
      <c r="D169" s="161">
        <f>'VITESSEVL sens 1 '!Y68</f>
        <v>5</v>
      </c>
      <c r="E169" s="161">
        <f>'VITESSEVL sens 1 '!Z68</f>
        <v>7</v>
      </c>
      <c r="F169" s="161">
        <f>'VITESSEVL sens 1 '!AA68</f>
        <v>19</v>
      </c>
      <c r="G169" s="161">
        <f>'VITESSEVL sens 1 '!AB68</f>
        <v>11</v>
      </c>
      <c r="H169" s="161">
        <f>'VITESSEVL sens 1 '!AC68</f>
        <v>1</v>
      </c>
      <c r="I169" s="161">
        <f>'VITESSEVL sens 1 '!AD68</f>
        <v>0</v>
      </c>
      <c r="J169" s="161">
        <f>'VITESSEVL sens 1 '!AE68</f>
        <v>0</v>
      </c>
      <c r="K169" s="161">
        <f>'VITESSEVL sens 1 '!AF68</f>
        <v>0</v>
      </c>
      <c r="L169" s="161">
        <f>'VITESSEVL sens 1 '!AG68</f>
        <v>0</v>
      </c>
      <c r="M169" s="161">
        <f>'VITESSEVL sens 1 '!AH68</f>
        <v>0</v>
      </c>
      <c r="N169" s="240">
        <f>'VITESSEVL sens 1 '!AI68</f>
        <v>0</v>
      </c>
      <c r="O169" s="161">
        <f>'VITESSEVL sens 1 '!AK68</f>
        <v>54</v>
      </c>
      <c r="P169" s="161">
        <f>'VITESSEVL sens 1 '!AJ68</f>
        <v>0</v>
      </c>
      <c r="Q169" s="238">
        <f t="shared" si="14"/>
        <v>0</v>
      </c>
    </row>
    <row r="170" spans="1:17" x14ac:dyDescent="0.25">
      <c r="A170" s="239"/>
      <c r="B170" s="234" t="s">
        <v>3</v>
      </c>
      <c r="C170" s="235">
        <f>'VITESSEPL sens 1 '!X68</f>
        <v>0</v>
      </c>
      <c r="D170" s="161">
        <f>'VITESSEPL sens 1 '!Y68</f>
        <v>0</v>
      </c>
      <c r="E170" s="161">
        <f>'VITESSEPL sens 1 '!Z68</f>
        <v>1</v>
      </c>
      <c r="F170" s="161">
        <f>'VITESSEPL sens 1 '!AA68</f>
        <v>1</v>
      </c>
      <c r="G170" s="161">
        <f>'VITESSEPL sens 1 '!AB68</f>
        <v>0</v>
      </c>
      <c r="H170" s="161">
        <f>'VITESSEPL sens 1 '!AC68</f>
        <v>0</v>
      </c>
      <c r="I170" s="161">
        <f>'VITESSEPL sens 1 '!AD68</f>
        <v>0</v>
      </c>
      <c r="J170" s="161">
        <f>'VITESSEPL sens 1 '!AE68</f>
        <v>0</v>
      </c>
      <c r="K170" s="161">
        <f>'VITESSEPL sens 1 '!AF68</f>
        <v>0</v>
      </c>
      <c r="L170" s="161">
        <f>'VITESSEPL sens 1 '!AG68</f>
        <v>0</v>
      </c>
      <c r="M170" s="161">
        <f>'VITESSEPL sens 1 '!AH68</f>
        <v>0</v>
      </c>
      <c r="N170" s="240">
        <f>'VITESSEPL sens 1 '!AI68</f>
        <v>0</v>
      </c>
      <c r="O170" s="161">
        <f>'VITESSEPL sens 1 '!AK68</f>
        <v>50</v>
      </c>
      <c r="P170" s="161">
        <f>'VITESSEPL sens 1 '!AJ68</f>
        <v>0</v>
      </c>
      <c r="Q170" s="238">
        <f t="shared" si="14"/>
        <v>0</v>
      </c>
    </row>
    <row r="171" spans="1:17" x14ac:dyDescent="0.25">
      <c r="A171" s="233">
        <v>0.66666666666666696</v>
      </c>
      <c r="B171" s="234" t="s">
        <v>2</v>
      </c>
      <c r="C171" s="235">
        <f>'VITESSEVL sens 1 '!X69</f>
        <v>0</v>
      </c>
      <c r="D171" s="161">
        <f>'VITESSEVL sens 1 '!Y69</f>
        <v>0</v>
      </c>
      <c r="E171" s="161">
        <f>'VITESSEVL sens 1 '!Z69</f>
        <v>11</v>
      </c>
      <c r="F171" s="161">
        <f>'VITESSEVL sens 1 '!AA69</f>
        <v>28</v>
      </c>
      <c r="G171" s="161">
        <f>'VITESSEVL sens 1 '!AB69</f>
        <v>7</v>
      </c>
      <c r="H171" s="161">
        <f>'VITESSEVL sens 1 '!AC69</f>
        <v>0</v>
      </c>
      <c r="I171" s="161">
        <f>'VITESSEVL sens 1 '!AD69</f>
        <v>0</v>
      </c>
      <c r="J171" s="161">
        <f>'VITESSEVL sens 1 '!AE69</f>
        <v>0</v>
      </c>
      <c r="K171" s="161">
        <f>'VITESSEVL sens 1 '!AF69</f>
        <v>0</v>
      </c>
      <c r="L171" s="161">
        <f>'VITESSEVL sens 1 '!AG69</f>
        <v>0</v>
      </c>
      <c r="M171" s="161">
        <f>'VITESSEVL sens 1 '!AH69</f>
        <v>0</v>
      </c>
      <c r="N171" s="240">
        <f>'VITESSEVL sens 1 '!AI69</f>
        <v>0</v>
      </c>
      <c r="O171" s="161">
        <f>'VITESSEVL sens 1 '!AK69</f>
        <v>54</v>
      </c>
      <c r="P171" s="161">
        <f>'VITESSEVL sens 1 '!AJ69</f>
        <v>0</v>
      </c>
      <c r="Q171" s="238">
        <f t="shared" si="14"/>
        <v>0</v>
      </c>
    </row>
    <row r="172" spans="1:17" x14ac:dyDescent="0.25">
      <c r="A172" s="239"/>
      <c r="B172" s="234" t="s">
        <v>3</v>
      </c>
      <c r="C172" s="235">
        <f>'VITESSEPL sens 1 '!X69</f>
        <v>0</v>
      </c>
      <c r="D172" s="161">
        <f>'VITESSEPL sens 1 '!Y69</f>
        <v>0</v>
      </c>
      <c r="E172" s="161">
        <f>'VITESSEPL sens 1 '!Z69</f>
        <v>1</v>
      </c>
      <c r="F172" s="161">
        <f>'VITESSEPL sens 1 '!AA69</f>
        <v>3</v>
      </c>
      <c r="G172" s="161">
        <f>'VITESSEPL sens 1 '!AB69</f>
        <v>0</v>
      </c>
      <c r="H172" s="161">
        <f>'VITESSEPL sens 1 '!AC69</f>
        <v>0</v>
      </c>
      <c r="I172" s="161">
        <f>'VITESSEPL sens 1 '!AD69</f>
        <v>0</v>
      </c>
      <c r="J172" s="161">
        <f>'VITESSEPL sens 1 '!AE69</f>
        <v>0</v>
      </c>
      <c r="K172" s="161">
        <f>'VITESSEPL sens 1 '!AF69</f>
        <v>0</v>
      </c>
      <c r="L172" s="161">
        <f>'VITESSEPL sens 1 '!AG69</f>
        <v>0</v>
      </c>
      <c r="M172" s="161">
        <f>'VITESSEPL sens 1 '!AH69</f>
        <v>0</v>
      </c>
      <c r="N172" s="240">
        <f>'VITESSEPL sens 1 '!AI69</f>
        <v>0</v>
      </c>
      <c r="O172" s="161">
        <f>'VITESSEPL sens 1 '!AK69</f>
        <v>52</v>
      </c>
      <c r="P172" s="161">
        <f>'VITESSEPL sens 1 '!AJ69</f>
        <v>0</v>
      </c>
      <c r="Q172" s="238">
        <f t="shared" si="14"/>
        <v>0</v>
      </c>
    </row>
    <row r="173" spans="1:17" x14ac:dyDescent="0.25">
      <c r="A173" s="233">
        <v>0.70833333333333304</v>
      </c>
      <c r="B173" s="234" t="s">
        <v>2</v>
      </c>
      <c r="C173" s="235">
        <f>'VITESSEVL sens 1 '!X70</f>
        <v>0</v>
      </c>
      <c r="D173" s="161">
        <f>'VITESSEVL sens 1 '!Y70</f>
        <v>1</v>
      </c>
      <c r="E173" s="161">
        <f>'VITESSEVL sens 1 '!Z70</f>
        <v>7</v>
      </c>
      <c r="F173" s="161">
        <f>'VITESSEVL sens 1 '!AA70</f>
        <v>24</v>
      </c>
      <c r="G173" s="161">
        <f>'VITESSEVL sens 1 '!AB70</f>
        <v>6</v>
      </c>
      <c r="H173" s="161">
        <f>'VITESSEVL sens 1 '!AC70</f>
        <v>1</v>
      </c>
      <c r="I173" s="161">
        <f>'VITESSEVL sens 1 '!AD70</f>
        <v>1</v>
      </c>
      <c r="J173" s="161">
        <f>'VITESSEVL sens 1 '!AE70</f>
        <v>0</v>
      </c>
      <c r="K173" s="161">
        <f>'VITESSEVL sens 1 '!AF70</f>
        <v>0</v>
      </c>
      <c r="L173" s="161">
        <f>'VITESSEVL sens 1 '!AG70</f>
        <v>0</v>
      </c>
      <c r="M173" s="161">
        <f>'VITESSEVL sens 1 '!AH70</f>
        <v>0</v>
      </c>
      <c r="N173" s="240">
        <f>'VITESSEVL sens 1 '!AI70</f>
        <v>0</v>
      </c>
      <c r="O173" s="161">
        <f>'VITESSEVL sens 1 '!AK70</f>
        <v>56</v>
      </c>
      <c r="P173" s="161">
        <f>'VITESSEVL sens 1 '!AJ70</f>
        <v>1</v>
      </c>
      <c r="Q173" s="238">
        <f t="shared" si="14"/>
        <v>2.5000000000000001E-2</v>
      </c>
    </row>
    <row r="174" spans="1:17" x14ac:dyDescent="0.25">
      <c r="A174" s="239"/>
      <c r="B174" s="234" t="s">
        <v>3</v>
      </c>
      <c r="C174" s="235">
        <f>'VITESSEPL sens 1 '!X70</f>
        <v>0</v>
      </c>
      <c r="D174" s="161">
        <f>'VITESSEPL sens 1 '!Y70</f>
        <v>0</v>
      </c>
      <c r="E174" s="161">
        <f>'VITESSEPL sens 1 '!Z70</f>
        <v>2</v>
      </c>
      <c r="F174" s="161">
        <f>'VITESSEPL sens 1 '!AA70</f>
        <v>1</v>
      </c>
      <c r="G174" s="161">
        <f>'VITESSEPL sens 1 '!AB70</f>
        <v>0</v>
      </c>
      <c r="H174" s="161">
        <f>'VITESSEPL sens 1 '!AC70</f>
        <v>0</v>
      </c>
      <c r="I174" s="161">
        <f>'VITESSEPL sens 1 '!AD70</f>
        <v>0</v>
      </c>
      <c r="J174" s="161">
        <f>'VITESSEPL sens 1 '!AE70</f>
        <v>0</v>
      </c>
      <c r="K174" s="161">
        <f>'VITESSEPL sens 1 '!AF70</f>
        <v>0</v>
      </c>
      <c r="L174" s="161">
        <f>'VITESSEPL sens 1 '!AG70</f>
        <v>0</v>
      </c>
      <c r="M174" s="161">
        <f>'VITESSEPL sens 1 '!AH70</f>
        <v>0</v>
      </c>
      <c r="N174" s="240">
        <f>'VITESSEPL sens 1 '!AI70</f>
        <v>0</v>
      </c>
      <c r="O174" s="161">
        <f>'VITESSEPL sens 1 '!AK70</f>
        <v>48</v>
      </c>
      <c r="P174" s="161">
        <f>'VITESSEPL sens 1 '!AJ70</f>
        <v>0</v>
      </c>
      <c r="Q174" s="238">
        <f t="shared" si="14"/>
        <v>0</v>
      </c>
    </row>
    <row r="175" spans="1:17" x14ac:dyDescent="0.25">
      <c r="A175" s="233">
        <v>0.75</v>
      </c>
      <c r="B175" s="234" t="s">
        <v>2</v>
      </c>
      <c r="C175" s="235">
        <f>'VITESSEVL sens 1 '!X71</f>
        <v>0</v>
      </c>
      <c r="D175" s="161">
        <f>'VITESSEVL sens 1 '!Y71</f>
        <v>0</v>
      </c>
      <c r="E175" s="161">
        <f>'VITESSEVL sens 1 '!Z71</f>
        <v>3</v>
      </c>
      <c r="F175" s="161">
        <f>'VITESSEVL sens 1 '!AA71</f>
        <v>27</v>
      </c>
      <c r="G175" s="161">
        <f>'VITESSEVL sens 1 '!AB71</f>
        <v>5</v>
      </c>
      <c r="H175" s="161">
        <f>'VITESSEVL sens 1 '!AC71</f>
        <v>1</v>
      </c>
      <c r="I175" s="161">
        <f>'VITESSEVL sens 1 '!AD71</f>
        <v>0</v>
      </c>
      <c r="J175" s="161">
        <f>'VITESSEVL sens 1 '!AE71</f>
        <v>0</v>
      </c>
      <c r="K175" s="161">
        <f>'VITESSEVL sens 1 '!AF71</f>
        <v>0</v>
      </c>
      <c r="L175" s="161">
        <f>'VITESSEVL sens 1 '!AG71</f>
        <v>0</v>
      </c>
      <c r="M175" s="161">
        <f>'VITESSEVL sens 1 '!AH71</f>
        <v>0</v>
      </c>
      <c r="N175" s="240">
        <f>'VITESSEVL sens 1 '!AI71</f>
        <v>0</v>
      </c>
      <c r="O175" s="161">
        <f>'VITESSEVL sens 1 '!AK71</f>
        <v>56</v>
      </c>
      <c r="P175" s="161">
        <f>'VITESSEVL sens 1 '!AJ71</f>
        <v>0</v>
      </c>
      <c r="Q175" s="238">
        <f t="shared" si="14"/>
        <v>0</v>
      </c>
    </row>
    <row r="176" spans="1:17" x14ac:dyDescent="0.25">
      <c r="A176" s="239"/>
      <c r="B176" s="234" t="s">
        <v>3</v>
      </c>
      <c r="C176" s="235">
        <f>'VITESSEPL sens 1 '!X71</f>
        <v>0</v>
      </c>
      <c r="D176" s="161">
        <f>'VITESSEPL sens 1 '!Y71</f>
        <v>0</v>
      </c>
      <c r="E176" s="161">
        <f>'VITESSEPL sens 1 '!Z71</f>
        <v>0</v>
      </c>
      <c r="F176" s="161">
        <f>'VITESSEPL sens 1 '!AA71</f>
        <v>2</v>
      </c>
      <c r="G176" s="161">
        <f>'VITESSEPL sens 1 '!AB71</f>
        <v>0</v>
      </c>
      <c r="H176" s="161">
        <f>'VITESSEPL sens 1 '!AC71</f>
        <v>0</v>
      </c>
      <c r="I176" s="161">
        <f>'VITESSEPL sens 1 '!AD71</f>
        <v>0</v>
      </c>
      <c r="J176" s="161">
        <f>'VITESSEPL sens 1 '!AE71</f>
        <v>0</v>
      </c>
      <c r="K176" s="161">
        <f>'VITESSEPL sens 1 '!AF71</f>
        <v>0</v>
      </c>
      <c r="L176" s="161">
        <f>'VITESSEPL sens 1 '!AG71</f>
        <v>0</v>
      </c>
      <c r="M176" s="161">
        <f>'VITESSEPL sens 1 '!AH71</f>
        <v>0</v>
      </c>
      <c r="N176" s="240">
        <f>'VITESSEPL sens 1 '!AI71</f>
        <v>0</v>
      </c>
      <c r="O176" s="161">
        <f>'VITESSEPL sens 1 '!AK71</f>
        <v>55</v>
      </c>
      <c r="P176" s="161">
        <f>'VITESSEPL sens 1 '!AJ71</f>
        <v>0</v>
      </c>
      <c r="Q176" s="238">
        <f t="shared" si="14"/>
        <v>0</v>
      </c>
    </row>
    <row r="177" spans="1:19" x14ac:dyDescent="0.25">
      <c r="A177" s="233">
        <v>0.79166666666666696</v>
      </c>
      <c r="B177" s="234" t="s">
        <v>2</v>
      </c>
      <c r="C177" s="235">
        <f>'VITESSEVL sens 1 '!X72</f>
        <v>0</v>
      </c>
      <c r="D177" s="161">
        <f>'VITESSEVL sens 1 '!Y72</f>
        <v>0</v>
      </c>
      <c r="E177" s="161">
        <f>'VITESSEVL sens 1 '!Z72</f>
        <v>7</v>
      </c>
      <c r="F177" s="161">
        <f>'VITESSEVL sens 1 '!AA72</f>
        <v>10</v>
      </c>
      <c r="G177" s="161">
        <f>'VITESSEVL sens 1 '!AB72</f>
        <v>15</v>
      </c>
      <c r="H177" s="161">
        <f>'VITESSEVL sens 1 '!AC72</f>
        <v>4</v>
      </c>
      <c r="I177" s="161">
        <f>'VITESSEVL sens 1 '!AD72</f>
        <v>0</v>
      </c>
      <c r="J177" s="161">
        <f>'VITESSEVL sens 1 '!AE72</f>
        <v>0</v>
      </c>
      <c r="K177" s="161">
        <f>'VITESSEVL sens 1 '!AF72</f>
        <v>0</v>
      </c>
      <c r="L177" s="161">
        <f>'VITESSEVL sens 1 '!AG72</f>
        <v>0</v>
      </c>
      <c r="M177" s="161">
        <f>'VITESSEVL sens 1 '!AH72</f>
        <v>0</v>
      </c>
      <c r="N177" s="240">
        <f>'VITESSEVL sens 1 '!AI72</f>
        <v>0</v>
      </c>
      <c r="O177" s="161">
        <f>'VITESSEVL sens 1 '!AK72</f>
        <v>59</v>
      </c>
      <c r="P177" s="161">
        <f>'VITESSEVL sens 1 '!AJ72</f>
        <v>0</v>
      </c>
      <c r="Q177" s="238">
        <f t="shared" si="14"/>
        <v>0</v>
      </c>
    </row>
    <row r="178" spans="1:19" x14ac:dyDescent="0.25">
      <c r="A178" s="239"/>
      <c r="B178" s="234" t="s">
        <v>3</v>
      </c>
      <c r="C178" s="235">
        <f>'VITESSEPL sens 1 '!X72</f>
        <v>0</v>
      </c>
      <c r="D178" s="161">
        <f>'VITESSEPL sens 1 '!Y72</f>
        <v>0</v>
      </c>
      <c r="E178" s="161">
        <f>'VITESSEPL sens 1 '!Z72</f>
        <v>0</v>
      </c>
      <c r="F178" s="161">
        <f>'VITESSEPL sens 1 '!AA72</f>
        <v>0</v>
      </c>
      <c r="G178" s="161">
        <f>'VITESSEPL sens 1 '!AB72</f>
        <v>0</v>
      </c>
      <c r="H178" s="161">
        <f>'VITESSEPL sens 1 '!AC72</f>
        <v>0</v>
      </c>
      <c r="I178" s="161">
        <f>'VITESSEPL sens 1 '!AD72</f>
        <v>0</v>
      </c>
      <c r="J178" s="161">
        <f>'VITESSEPL sens 1 '!AE72</f>
        <v>0</v>
      </c>
      <c r="K178" s="161">
        <f>'VITESSEPL sens 1 '!AF72</f>
        <v>0</v>
      </c>
      <c r="L178" s="161">
        <f>'VITESSEPL sens 1 '!AG72</f>
        <v>0</v>
      </c>
      <c r="M178" s="161">
        <f>'VITESSEPL sens 1 '!AH72</f>
        <v>0</v>
      </c>
      <c r="N178" s="240">
        <f>'VITESSEPL sens 1 '!AI72</f>
        <v>0</v>
      </c>
      <c r="O178" s="161">
        <f>'VITESSEPL sens 1 '!AK72</f>
        <v>0</v>
      </c>
      <c r="P178" s="161">
        <f>'VITESSEPL sens 1 '!AJ72</f>
        <v>0</v>
      </c>
      <c r="Q178" s="238">
        <f t="shared" si="14"/>
        <v>0</v>
      </c>
    </row>
    <row r="179" spans="1:19" x14ac:dyDescent="0.25">
      <c r="A179" s="233">
        <v>0.83333333333333304</v>
      </c>
      <c r="B179" s="234" t="s">
        <v>2</v>
      </c>
      <c r="C179" s="235">
        <f>'VITESSEVL sens 1 '!X73</f>
        <v>0</v>
      </c>
      <c r="D179" s="161">
        <f>'VITESSEVL sens 1 '!Y73</f>
        <v>0</v>
      </c>
      <c r="E179" s="161">
        <f>'VITESSEVL sens 1 '!Z73</f>
        <v>2</v>
      </c>
      <c r="F179" s="161">
        <f>'VITESSEVL sens 1 '!AA73</f>
        <v>9</v>
      </c>
      <c r="G179" s="161">
        <f>'VITESSEVL sens 1 '!AB73</f>
        <v>6</v>
      </c>
      <c r="H179" s="161">
        <f>'VITESSEVL sens 1 '!AC73</f>
        <v>0</v>
      </c>
      <c r="I179" s="161">
        <f>'VITESSEVL sens 1 '!AD73</f>
        <v>0</v>
      </c>
      <c r="J179" s="161">
        <f>'VITESSEVL sens 1 '!AE73</f>
        <v>0</v>
      </c>
      <c r="K179" s="161">
        <f>'VITESSEVL sens 1 '!AF73</f>
        <v>0</v>
      </c>
      <c r="L179" s="161">
        <f>'VITESSEVL sens 1 '!AG73</f>
        <v>0</v>
      </c>
      <c r="M179" s="161">
        <f>'VITESSEVL sens 1 '!AH73</f>
        <v>0</v>
      </c>
      <c r="N179" s="240">
        <f>'VITESSEVL sens 1 '!AI73</f>
        <v>0</v>
      </c>
      <c r="O179" s="161">
        <f>'VITESSEVL sens 1 '!AK73</f>
        <v>57</v>
      </c>
      <c r="P179" s="161">
        <f>'VITESSEVL sens 1 '!AJ73</f>
        <v>0</v>
      </c>
      <c r="Q179" s="238">
        <f t="shared" si="14"/>
        <v>0</v>
      </c>
    </row>
    <row r="180" spans="1:19" x14ac:dyDescent="0.25">
      <c r="A180" s="239"/>
      <c r="B180" s="234" t="s">
        <v>3</v>
      </c>
      <c r="C180" s="235">
        <f>'VITESSEPL sens 1 '!X73</f>
        <v>0</v>
      </c>
      <c r="D180" s="161">
        <f>'VITESSEPL sens 1 '!Y73</f>
        <v>0</v>
      </c>
      <c r="E180" s="161">
        <f>'VITESSEPL sens 1 '!Z73</f>
        <v>0</v>
      </c>
      <c r="F180" s="161">
        <f>'VITESSEPL sens 1 '!AA73</f>
        <v>0</v>
      </c>
      <c r="G180" s="161">
        <f>'VITESSEPL sens 1 '!AB73</f>
        <v>0</v>
      </c>
      <c r="H180" s="161">
        <f>'VITESSEPL sens 1 '!AC73</f>
        <v>0</v>
      </c>
      <c r="I180" s="161">
        <f>'VITESSEPL sens 1 '!AD73</f>
        <v>0</v>
      </c>
      <c r="J180" s="161">
        <f>'VITESSEPL sens 1 '!AE73</f>
        <v>0</v>
      </c>
      <c r="K180" s="161">
        <f>'VITESSEPL sens 1 '!AF73</f>
        <v>0</v>
      </c>
      <c r="L180" s="161">
        <f>'VITESSEPL sens 1 '!AG73</f>
        <v>0</v>
      </c>
      <c r="M180" s="161">
        <f>'VITESSEPL sens 1 '!AH73</f>
        <v>0</v>
      </c>
      <c r="N180" s="240">
        <f>'VITESSEPL sens 1 '!AI73</f>
        <v>0</v>
      </c>
      <c r="O180" s="161">
        <f>'VITESSEPL sens 1 '!AK73</f>
        <v>0</v>
      </c>
      <c r="P180" s="161">
        <f>'VITESSEPL sens 1 '!AJ73</f>
        <v>0</v>
      </c>
      <c r="Q180" s="238">
        <f t="shared" si="14"/>
        <v>0</v>
      </c>
    </row>
    <row r="181" spans="1:19" x14ac:dyDescent="0.25">
      <c r="A181" s="233">
        <v>0.875</v>
      </c>
      <c r="B181" s="234" t="s">
        <v>2</v>
      </c>
      <c r="C181" s="235">
        <f>'VITESSEVL sens 1 '!X74</f>
        <v>0</v>
      </c>
      <c r="D181" s="161">
        <f>'VITESSEVL sens 1 '!Y74</f>
        <v>0</v>
      </c>
      <c r="E181" s="161">
        <f>'VITESSEVL sens 1 '!Z74</f>
        <v>2</v>
      </c>
      <c r="F181" s="161">
        <f>'VITESSEVL sens 1 '!AA74</f>
        <v>11</v>
      </c>
      <c r="G181" s="161">
        <f>'VITESSEVL sens 1 '!AB74</f>
        <v>2</v>
      </c>
      <c r="H181" s="161">
        <f>'VITESSEVL sens 1 '!AC74</f>
        <v>0</v>
      </c>
      <c r="I181" s="161">
        <f>'VITESSEVL sens 1 '!AD74</f>
        <v>0</v>
      </c>
      <c r="J181" s="161">
        <f>'VITESSEVL sens 1 '!AE74</f>
        <v>0</v>
      </c>
      <c r="K181" s="161">
        <f>'VITESSEVL sens 1 '!AF74</f>
        <v>0</v>
      </c>
      <c r="L181" s="161">
        <f>'VITESSEVL sens 1 '!AG74</f>
        <v>0</v>
      </c>
      <c r="M181" s="161">
        <f>'VITESSEVL sens 1 '!AH74</f>
        <v>0</v>
      </c>
      <c r="N181" s="240">
        <f>'VITESSEVL sens 1 '!AI74</f>
        <v>0</v>
      </c>
      <c r="O181" s="161">
        <f>'VITESSEVL sens 1 '!AK74</f>
        <v>55</v>
      </c>
      <c r="P181" s="161">
        <f>'VITESSEVL sens 1 '!AJ74</f>
        <v>0</v>
      </c>
      <c r="Q181" s="238">
        <f t="shared" si="14"/>
        <v>0</v>
      </c>
    </row>
    <row r="182" spans="1:19" x14ac:dyDescent="0.25">
      <c r="A182" s="239"/>
      <c r="B182" s="234" t="s">
        <v>3</v>
      </c>
      <c r="C182" s="235">
        <f>'VITESSEPL sens 1 '!X74</f>
        <v>0</v>
      </c>
      <c r="D182" s="161">
        <f>'VITESSEPL sens 1 '!Y74</f>
        <v>0</v>
      </c>
      <c r="E182" s="161">
        <f>'VITESSEPL sens 1 '!Z74</f>
        <v>0</v>
      </c>
      <c r="F182" s="161">
        <f>'VITESSEPL sens 1 '!AA74</f>
        <v>0</v>
      </c>
      <c r="G182" s="161">
        <f>'VITESSEPL sens 1 '!AB74</f>
        <v>0</v>
      </c>
      <c r="H182" s="161">
        <f>'VITESSEPL sens 1 '!AC74</f>
        <v>0</v>
      </c>
      <c r="I182" s="161">
        <f>'VITESSEPL sens 1 '!AD74</f>
        <v>0</v>
      </c>
      <c r="J182" s="161">
        <f>'VITESSEPL sens 1 '!AE74</f>
        <v>0</v>
      </c>
      <c r="K182" s="161">
        <f>'VITESSEPL sens 1 '!AF74</f>
        <v>0</v>
      </c>
      <c r="L182" s="161">
        <f>'VITESSEPL sens 1 '!AG74</f>
        <v>0</v>
      </c>
      <c r="M182" s="161">
        <f>'VITESSEPL sens 1 '!AH74</f>
        <v>0</v>
      </c>
      <c r="N182" s="240">
        <f>'VITESSEPL sens 1 '!AI74</f>
        <v>0</v>
      </c>
      <c r="O182" s="161">
        <f>'VITESSEPL sens 1 '!AK74</f>
        <v>0</v>
      </c>
      <c r="P182" s="161">
        <f>'VITESSEPL sens 1 '!AJ74</f>
        <v>0</v>
      </c>
      <c r="Q182" s="238">
        <f t="shared" si="14"/>
        <v>0</v>
      </c>
    </row>
    <row r="183" spans="1:19" x14ac:dyDescent="0.25">
      <c r="A183" s="233">
        <v>0.91666666666666696</v>
      </c>
      <c r="B183" s="234" t="s">
        <v>2</v>
      </c>
      <c r="C183" s="235">
        <f>'VITESSEVL sens 1 '!X75</f>
        <v>0</v>
      </c>
      <c r="D183" s="161">
        <f>'VITESSEVL sens 1 '!Y75</f>
        <v>0</v>
      </c>
      <c r="E183" s="161">
        <f>'VITESSEVL sens 1 '!Z75</f>
        <v>1</v>
      </c>
      <c r="F183" s="161">
        <f>'VITESSEVL sens 1 '!AA75</f>
        <v>3</v>
      </c>
      <c r="G183" s="161">
        <f>'VITESSEVL sens 1 '!AB75</f>
        <v>0</v>
      </c>
      <c r="H183" s="161">
        <f>'VITESSEVL sens 1 '!AC75</f>
        <v>1</v>
      </c>
      <c r="I183" s="161">
        <f>'VITESSEVL sens 1 '!AD75</f>
        <v>0</v>
      </c>
      <c r="J183" s="161">
        <f>'VITESSEVL sens 1 '!AE75</f>
        <v>0</v>
      </c>
      <c r="K183" s="161">
        <f>'VITESSEVL sens 1 '!AF75</f>
        <v>0</v>
      </c>
      <c r="L183" s="161">
        <f>'VITESSEVL sens 1 '!AG75</f>
        <v>0</v>
      </c>
      <c r="M183" s="161">
        <f>'VITESSEVL sens 1 '!AH75</f>
        <v>0</v>
      </c>
      <c r="N183" s="240">
        <f>'VITESSEVL sens 1 '!AI75</f>
        <v>0</v>
      </c>
      <c r="O183" s="161">
        <f>'VITESSEVL sens 1 '!AK75</f>
        <v>57</v>
      </c>
      <c r="P183" s="161">
        <f>'VITESSEVL sens 1 '!AJ75</f>
        <v>0</v>
      </c>
      <c r="Q183" s="238">
        <f t="shared" si="14"/>
        <v>0</v>
      </c>
    </row>
    <row r="184" spans="1:19" x14ac:dyDescent="0.25">
      <c r="A184" s="239"/>
      <c r="B184" s="234" t="s">
        <v>3</v>
      </c>
      <c r="C184" s="235">
        <f>'VITESSEPL sens 1 '!X75</f>
        <v>0</v>
      </c>
      <c r="D184" s="161">
        <f>'VITESSEPL sens 1 '!Y75</f>
        <v>0</v>
      </c>
      <c r="E184" s="161">
        <f>'VITESSEPL sens 1 '!Z75</f>
        <v>0</v>
      </c>
      <c r="F184" s="161">
        <f>'VITESSEPL sens 1 '!AA75</f>
        <v>1</v>
      </c>
      <c r="G184" s="161">
        <f>'VITESSEPL sens 1 '!AB75</f>
        <v>0</v>
      </c>
      <c r="H184" s="161">
        <f>'VITESSEPL sens 1 '!AC75</f>
        <v>0</v>
      </c>
      <c r="I184" s="161">
        <f>'VITESSEPL sens 1 '!AD75</f>
        <v>0</v>
      </c>
      <c r="J184" s="161">
        <f>'VITESSEPL sens 1 '!AE75</f>
        <v>0</v>
      </c>
      <c r="K184" s="161">
        <f>'VITESSEPL sens 1 '!AF75</f>
        <v>0</v>
      </c>
      <c r="L184" s="161">
        <f>'VITESSEPL sens 1 '!AG75</f>
        <v>0</v>
      </c>
      <c r="M184" s="161">
        <f>'VITESSEPL sens 1 '!AH75</f>
        <v>0</v>
      </c>
      <c r="N184" s="240">
        <f>'VITESSEPL sens 1 '!AI75</f>
        <v>0</v>
      </c>
      <c r="O184" s="161">
        <f>'VITESSEPL sens 1 '!AK75</f>
        <v>55</v>
      </c>
      <c r="P184" s="161">
        <f>'VITESSEPL sens 1 '!AJ75</f>
        <v>0</v>
      </c>
      <c r="Q184" s="238">
        <f t="shared" si="14"/>
        <v>0</v>
      </c>
    </row>
    <row r="185" spans="1:19" x14ac:dyDescent="0.25">
      <c r="A185" s="233">
        <v>0.95833333333333304</v>
      </c>
      <c r="B185" s="234" t="s">
        <v>2</v>
      </c>
      <c r="C185" s="235">
        <f>'VITESSEVL sens 1 '!X76</f>
        <v>0</v>
      </c>
      <c r="D185" s="161">
        <f>'VITESSEVL sens 1 '!Y76</f>
        <v>0</v>
      </c>
      <c r="E185" s="161">
        <f>'VITESSEVL sens 1 '!Z76</f>
        <v>2</v>
      </c>
      <c r="F185" s="161">
        <f>'VITESSEVL sens 1 '!AA76</f>
        <v>1</v>
      </c>
      <c r="G185" s="161">
        <f>'VITESSEVL sens 1 '!AB76</f>
        <v>0</v>
      </c>
      <c r="H185" s="161">
        <f>'VITESSEVL sens 1 '!AC76</f>
        <v>0</v>
      </c>
      <c r="I185" s="161">
        <f>'VITESSEVL sens 1 '!AD76</f>
        <v>0</v>
      </c>
      <c r="J185" s="161">
        <f>'VITESSEVL sens 1 '!AE76</f>
        <v>0</v>
      </c>
      <c r="K185" s="161">
        <f>'VITESSEVL sens 1 '!AF76</f>
        <v>0</v>
      </c>
      <c r="L185" s="161">
        <f>'VITESSEVL sens 1 '!AG76</f>
        <v>0</v>
      </c>
      <c r="M185" s="161">
        <f>'VITESSEVL sens 1 '!AH76</f>
        <v>0</v>
      </c>
      <c r="N185" s="240">
        <f>'VITESSEVL sens 1 '!AI76</f>
        <v>0</v>
      </c>
      <c r="O185" s="161">
        <f>'VITESSEVL sens 1 '!AK76</f>
        <v>48</v>
      </c>
      <c r="P185" s="161">
        <f>'VITESSEVL sens 1 '!AJ76</f>
        <v>0</v>
      </c>
      <c r="Q185" s="238">
        <f t="shared" si="14"/>
        <v>0</v>
      </c>
      <c r="S185" s="161"/>
    </row>
    <row r="186" spans="1:19" x14ac:dyDescent="0.25">
      <c r="A186" s="239"/>
      <c r="B186" s="231" t="s">
        <v>3</v>
      </c>
      <c r="C186" s="241">
        <f>'VITESSEPL sens 1 '!X76</f>
        <v>0</v>
      </c>
      <c r="D186" s="242">
        <f>'VITESSEPL sens 1 '!Y76</f>
        <v>0</v>
      </c>
      <c r="E186" s="242">
        <f>'VITESSEPL sens 1 '!Z76</f>
        <v>0</v>
      </c>
      <c r="F186" s="242">
        <f>'VITESSEPL sens 1 '!AA76</f>
        <v>0</v>
      </c>
      <c r="G186" s="242">
        <f>'VITESSEPL sens 1 '!AB76</f>
        <v>0</v>
      </c>
      <c r="H186" s="242">
        <f>'VITESSEPL sens 1 '!AC76</f>
        <v>0</v>
      </c>
      <c r="I186" s="242">
        <f>'VITESSEPL sens 1 '!AD76</f>
        <v>0</v>
      </c>
      <c r="J186" s="242">
        <f>'VITESSEPL sens 1 '!AE76</f>
        <v>0</v>
      </c>
      <c r="K186" s="242">
        <f>'VITESSEPL sens 1 '!AF76</f>
        <v>0</v>
      </c>
      <c r="L186" s="242">
        <f>'VITESSEPL sens 1 '!AG76</f>
        <v>0</v>
      </c>
      <c r="M186" s="242">
        <f>'VITESSEPL sens 1 '!AH76</f>
        <v>0</v>
      </c>
      <c r="N186" s="243">
        <f>'VITESSEPL sens 1 '!AI76</f>
        <v>0</v>
      </c>
      <c r="O186" s="242">
        <f>'VITESSEPL sens 1 '!AK76</f>
        <v>0</v>
      </c>
      <c r="P186" s="242">
        <f>'VITESSEPL sens 1 '!AJ76</f>
        <v>0</v>
      </c>
      <c r="Q186" s="244">
        <f t="shared" si="14"/>
        <v>0</v>
      </c>
    </row>
    <row r="187" spans="1:19" ht="9.9" customHeight="1" x14ac:dyDescent="0.25">
      <c r="A187" s="245" t="s">
        <v>53</v>
      </c>
      <c r="B187" s="278" t="s">
        <v>2</v>
      </c>
      <c r="C187" s="245">
        <f>C185+C183+C181+C179+C177+C175+C173+C171+C169+C167+C165+C163+C161+C159+C157+C155+C153+C151+C149+C147+C145+C143+C141+C139</f>
        <v>3</v>
      </c>
      <c r="D187" s="247">
        <f t="shared" ref="D187:N187" si="15">D185+D183+D181+D179+D177+D175+D173+D171+D169+D167+D165+D163+D161+D159+D157+D155+D153+D151+D149+D147+D145+D143+D141+D139</f>
        <v>13</v>
      </c>
      <c r="E187" s="247">
        <f t="shared" si="15"/>
        <v>115</v>
      </c>
      <c r="F187" s="247">
        <f t="shared" si="15"/>
        <v>329</v>
      </c>
      <c r="G187" s="247">
        <f t="shared" si="15"/>
        <v>142</v>
      </c>
      <c r="H187" s="247">
        <f t="shared" si="15"/>
        <v>26</v>
      </c>
      <c r="I187" s="247">
        <f t="shared" si="15"/>
        <v>5</v>
      </c>
      <c r="J187" s="247">
        <f t="shared" si="15"/>
        <v>0</v>
      </c>
      <c r="K187" s="247">
        <f t="shared" si="15"/>
        <v>0</v>
      </c>
      <c r="L187" s="247">
        <f t="shared" si="15"/>
        <v>0</v>
      </c>
      <c r="M187" s="247">
        <f t="shared" si="15"/>
        <v>0</v>
      </c>
      <c r="N187" s="247">
        <f t="shared" si="15"/>
        <v>0</v>
      </c>
      <c r="O187" s="247"/>
      <c r="P187" s="247"/>
      <c r="Q187" s="246"/>
    </row>
    <row r="188" spans="1:19" ht="9.9" customHeight="1" x14ac:dyDescent="0.25">
      <c r="A188" s="248" t="s">
        <v>3</v>
      </c>
      <c r="B188" s="277" t="s">
        <v>3</v>
      </c>
      <c r="C188" s="248">
        <f>C186+C184+C182+C180+C178+C176+C174+C172+C170+C168+C166+C164+C162+C160+C158+C156+C154+C152+C150+C148+C146+C144+C142+C140</f>
        <v>1</v>
      </c>
      <c r="D188" s="250">
        <f t="shared" ref="D188:N188" si="16">D186+D184+D182+D180+D178+D176+D174+D172+D170+D168+D166+D164+D162+D160+D158+D156+D154+D152+D150+D148+D146+D144+D142+D140</f>
        <v>1</v>
      </c>
      <c r="E188" s="250">
        <f t="shared" si="16"/>
        <v>11</v>
      </c>
      <c r="F188" s="250">
        <f t="shared" si="16"/>
        <v>19</v>
      </c>
      <c r="G188" s="250">
        <f t="shared" si="16"/>
        <v>6</v>
      </c>
      <c r="H188" s="250">
        <f t="shared" si="16"/>
        <v>1</v>
      </c>
      <c r="I188" s="250">
        <f t="shared" si="16"/>
        <v>0</v>
      </c>
      <c r="J188" s="250">
        <f t="shared" si="16"/>
        <v>0</v>
      </c>
      <c r="K188" s="250">
        <f t="shared" si="16"/>
        <v>0</v>
      </c>
      <c r="L188" s="250">
        <f t="shared" si="16"/>
        <v>0</v>
      </c>
      <c r="M188" s="250">
        <f t="shared" si="16"/>
        <v>0</v>
      </c>
      <c r="N188" s="250">
        <f t="shared" si="16"/>
        <v>0</v>
      </c>
      <c r="O188" s="250"/>
      <c r="P188" s="250"/>
      <c r="Q188" s="249"/>
    </row>
    <row r="189" spans="1:19" ht="9.9" customHeight="1" x14ac:dyDescent="0.25">
      <c r="A189" s="251" t="s">
        <v>136</v>
      </c>
      <c r="B189" s="275" t="s">
        <v>2</v>
      </c>
      <c r="C189" s="253">
        <f t="shared" ref="C189:N189" si="17">IF(SUM($C187:$N187)=0,0,C187/SUM($C187:$N187))</f>
        <v>4.7393364928909956E-3</v>
      </c>
      <c r="D189" s="254">
        <f t="shared" si="17"/>
        <v>2.0537124802527645E-2</v>
      </c>
      <c r="E189" s="254">
        <f t="shared" si="17"/>
        <v>0.18167456556082148</v>
      </c>
      <c r="F189" s="254">
        <f t="shared" si="17"/>
        <v>0.51974723538704581</v>
      </c>
      <c r="G189" s="254">
        <f t="shared" si="17"/>
        <v>0.22432859399684044</v>
      </c>
      <c r="H189" s="254">
        <f t="shared" si="17"/>
        <v>4.1074249605055291E-2</v>
      </c>
      <c r="I189" s="254">
        <f t="shared" si="17"/>
        <v>7.8988941548183249E-3</v>
      </c>
      <c r="J189" s="254">
        <f t="shared" si="17"/>
        <v>0</v>
      </c>
      <c r="K189" s="254">
        <f t="shared" si="17"/>
        <v>0</v>
      </c>
      <c r="L189" s="254">
        <f t="shared" si="17"/>
        <v>0</v>
      </c>
      <c r="M189" s="254">
        <f t="shared" si="17"/>
        <v>0</v>
      </c>
      <c r="N189" s="254">
        <f t="shared" si="17"/>
        <v>0</v>
      </c>
      <c r="O189" s="131"/>
      <c r="P189" s="131"/>
      <c r="Q189" s="252"/>
    </row>
    <row r="190" spans="1:19" ht="9.9" customHeight="1" x14ac:dyDescent="0.25">
      <c r="A190" s="251" t="s">
        <v>3</v>
      </c>
      <c r="B190" s="275" t="s">
        <v>3</v>
      </c>
      <c r="C190" s="253">
        <f t="shared" ref="C190:N190" si="18">IF(SUM($C188:$N188)=0,0,C188/SUM($C188:$N188))</f>
        <v>2.564102564102564E-2</v>
      </c>
      <c r="D190" s="254">
        <f t="shared" si="18"/>
        <v>2.564102564102564E-2</v>
      </c>
      <c r="E190" s="254">
        <f t="shared" si="18"/>
        <v>0.28205128205128205</v>
      </c>
      <c r="F190" s="254">
        <f t="shared" si="18"/>
        <v>0.48717948717948717</v>
      </c>
      <c r="G190" s="254">
        <f t="shared" si="18"/>
        <v>0.15384615384615385</v>
      </c>
      <c r="H190" s="254">
        <f t="shared" si="18"/>
        <v>2.564102564102564E-2</v>
      </c>
      <c r="I190" s="254">
        <f t="shared" si="18"/>
        <v>0</v>
      </c>
      <c r="J190" s="254">
        <f t="shared" si="18"/>
        <v>0</v>
      </c>
      <c r="K190" s="254">
        <f t="shared" si="18"/>
        <v>0</v>
      </c>
      <c r="L190" s="254">
        <f t="shared" si="18"/>
        <v>0</v>
      </c>
      <c r="M190" s="254">
        <f t="shared" si="18"/>
        <v>0</v>
      </c>
      <c r="N190" s="254">
        <f t="shared" si="18"/>
        <v>0</v>
      </c>
      <c r="O190" s="131"/>
      <c r="P190" s="131"/>
      <c r="Q190" s="252"/>
    </row>
    <row r="191" spans="1:19" ht="9.9" customHeight="1" x14ac:dyDescent="0.25">
      <c r="A191" s="248" t="s">
        <v>137</v>
      </c>
      <c r="B191" s="277" t="s">
        <v>2</v>
      </c>
      <c r="C191" s="255">
        <f>IF(SUM($C187:$N187)=0,0,SUM(NUIT3_VL1)/SUM($C187:$N187))</f>
        <v>0</v>
      </c>
      <c r="D191" s="256">
        <f>IF(SUM($C187:$N187)=0,0,SUM(NUIT3_VL2)/SUM($C187:$N187))</f>
        <v>0</v>
      </c>
      <c r="E191" s="256">
        <f>IF(SUM($C187:$N187)=0,0,SUM(NUIT3_VL3)/SUM($C187:$N187))</f>
        <v>2.2116903633491312E-2</v>
      </c>
      <c r="F191" s="256">
        <f>IF(SUM($C187:$N187)=0,0,SUM(NUIT3_VL4)/SUM($C187:$N187))</f>
        <v>2.6856240126382307E-2</v>
      </c>
      <c r="G191" s="256">
        <f>IF(SUM($C187:$N187)=0,0,SUM(NUIT3_VL5)/SUM($C187:$N187))</f>
        <v>1.579778830963665E-2</v>
      </c>
      <c r="H191" s="256">
        <f>IF(SUM($C187:$N187)=0,0,SUM(NUIT3_VL6)/SUM($C187:$N187))</f>
        <v>9.4786729857819912E-3</v>
      </c>
      <c r="I191" s="256">
        <f>IF(SUM($C187:$N187)=0,0,SUM(NUIT3_VL7)/SUM($C187:$N187))</f>
        <v>1.5797788309636651E-3</v>
      </c>
      <c r="J191" s="256">
        <f>IF(SUM($C187:$N187)=0,0,SUM(NUIT3_VL8)/SUM($C187:$N187))</f>
        <v>0</v>
      </c>
      <c r="K191" s="256">
        <f>IF(SUM($C187:$N187)=0,0,SUM(NUIT3_VL9)/SUM($C187:$N187))</f>
        <v>0</v>
      </c>
      <c r="L191" s="256">
        <f>IF(SUM($C187:$N187)=0,0,SUM(NUIT3_VL10)/SUM($C187:$N187))</f>
        <v>0</v>
      </c>
      <c r="M191" s="256">
        <f>IF(SUM($C187:$N187)=0,0,SUM(NUIT3_VL11)/SUM($C187:$N187))</f>
        <v>0</v>
      </c>
      <c r="N191" s="256">
        <f>IF(SUM($C187:$N187)=0,0,SUM(NUIT3_VL12)/SUM($C187:$N187))</f>
        <v>0</v>
      </c>
      <c r="O191" s="250"/>
      <c r="P191" s="250"/>
      <c r="Q191" s="249"/>
    </row>
    <row r="192" spans="1:19" ht="9.9" customHeight="1" x14ac:dyDescent="0.25">
      <c r="A192" s="248" t="s">
        <v>3</v>
      </c>
      <c r="B192" s="277" t="s">
        <v>3</v>
      </c>
      <c r="C192" s="255">
        <f>IF(SUM($C188:$N188)=0,0,SUM(Nuit3_PL1)/SUM($C188:$N188))</f>
        <v>0</v>
      </c>
      <c r="D192" s="256">
        <f>IF(SUM($C188:$N188)=0,0,SUM(Nuit3_PL2)/SUM($C188:$N188))</f>
        <v>0</v>
      </c>
      <c r="E192" s="256">
        <f>IF(SUM($C188:$N188)=0,0,SUM(Nuit3_PL3)/SUM($C188:$N188))</f>
        <v>2.564102564102564E-2</v>
      </c>
      <c r="F192" s="256">
        <f>IF(SUM($C188:$N188)=0,0,SUM(Nuit3_PL4)/SUM($C188:$N188))</f>
        <v>7.6923076923076927E-2</v>
      </c>
      <c r="G192" s="256">
        <f>IF(SUM($C188:$N188)=0,0,SUM(Nuit3_PL5)/SUM($C188:$N188))</f>
        <v>0</v>
      </c>
      <c r="H192" s="256">
        <f>IF(SUM($C188:$N188)=0,0,SUM(Nuit3_PL6)/SUM($C188:$N188))</f>
        <v>0</v>
      </c>
      <c r="I192" s="256">
        <f>IF(SUM($C188:$N188)=0,0,SUM(Nuit3_PL7)/SUM($C188:$N188))</f>
        <v>0</v>
      </c>
      <c r="J192" s="256">
        <f>IF(SUM($C188:$N188)=0,0,SUM(Nuit3_PL8)/SUM($C188:$N188))</f>
        <v>0</v>
      </c>
      <c r="K192" s="256">
        <f>IF(SUM($C188:$N188)=0,0,SUM(Nuit3_PL9)/SUM($C188:$N188))</f>
        <v>0</v>
      </c>
      <c r="L192" s="256">
        <f>IF(SUM($C188:$N188)=0,0,SUM(Nuit3_PL10)/SUM($C188:$N188))</f>
        <v>0</v>
      </c>
      <c r="M192" s="256">
        <f>IF(SUM($C188:$N188)=0,0,SUM(Nuit3_PL11)/SUM($C188:$N188))</f>
        <v>0</v>
      </c>
      <c r="N192" s="256">
        <f>IF(SUM($C188:$N188)=0,0,SUM(Nuit3_PL12)/SUM($C188:$N188))</f>
        <v>0</v>
      </c>
      <c r="O192" s="250"/>
      <c r="P192" s="250"/>
      <c r="Q192" s="249"/>
    </row>
    <row r="193" spans="1:17" ht="9.9" customHeight="1" x14ac:dyDescent="0.25">
      <c r="A193" s="251" t="s">
        <v>120</v>
      </c>
      <c r="B193" s="275" t="s">
        <v>2</v>
      </c>
      <c r="C193" s="253">
        <f>IF(SUM($C187:$N187)=0,0,($C187-SUM(NUIT3_VL1))/SUM($C187:$N187))</f>
        <v>4.7393364928909956E-3</v>
      </c>
      <c r="D193" s="254">
        <f>IF(SUM($C187:$N187)=0,0,($D187-SUM(NUIT3_VL2))/SUM($C187:$N187))</f>
        <v>2.0537124802527645E-2</v>
      </c>
      <c r="E193" s="254">
        <f>IF(SUM($C187:$N187)=0,0,($E187-SUM(NUIT3_VL3))/SUM($C187:$N187))</f>
        <v>0.15955766192733017</v>
      </c>
      <c r="F193" s="254">
        <f>IF(SUM($C187:$N187)=0,0,($F187-SUM(NUIT3_VL4))/SUM($C187:$N187))</f>
        <v>0.49289099526066349</v>
      </c>
      <c r="G193" s="254">
        <f>IF(SUM($C187:$N187)=0,0,($G187-SUM(NUIT3_VL5))/SUM($C187:$N187))</f>
        <v>0.20853080568720378</v>
      </c>
      <c r="H193" s="254">
        <f>IF(SUM($C187:$N187)=0,0,($H187-SUM(NUIT3_VL6))/SUM($C187:$N187))</f>
        <v>3.15955766192733E-2</v>
      </c>
      <c r="I193" s="254">
        <f>IF(SUM($C187:$N187)=0,0,($I187-SUM(NUIT3_VL7))/SUM($C187:$N187))</f>
        <v>6.3191153238546603E-3</v>
      </c>
      <c r="J193" s="254">
        <f>IF(SUM($C187:$N187)=0,0,($J187-SUM(NUIT3_VL8))/SUM($C187:$N187))</f>
        <v>0</v>
      </c>
      <c r="K193" s="254">
        <f>IF(SUM($C187:$N187)=0,0,($K187-SUM(NUIT3_VL9))/SUM($C187:$N187))</f>
        <v>0</v>
      </c>
      <c r="L193" s="254">
        <f>IF(SUM($C187:$N187)=0,0,($L187-SUM(NUIT3_VL10))/SUM($C187:$N187))</f>
        <v>0</v>
      </c>
      <c r="M193" s="254">
        <f>IF(SUM($C187:$N187)=0,0,($M187-SUM(NUIT3_VL11))/SUM($C187:$N187))</f>
        <v>0</v>
      </c>
      <c r="N193" s="254">
        <f>IF(SUM($C187:$N187)=0,0,($N187-SUM(NUIT3_VL12))/SUM($C187:$N187))</f>
        <v>0</v>
      </c>
      <c r="O193" s="131"/>
      <c r="P193" s="131"/>
      <c r="Q193" s="252"/>
    </row>
    <row r="194" spans="1:17" ht="9.9" customHeight="1" x14ac:dyDescent="0.25">
      <c r="A194" s="251" t="s">
        <v>3</v>
      </c>
      <c r="B194" s="275" t="s">
        <v>3</v>
      </c>
      <c r="C194" s="253">
        <f>IF(SUM($C188:$N188)=0,0,($C188-SUM(Nuit3_PL1))/SUM($C188:$N188))</f>
        <v>2.564102564102564E-2</v>
      </c>
      <c r="D194" s="254">
        <f>IF(SUM($C188:$N188)=0,0,($D188-SUM(Nuit3_PL2))/SUM($C188:$N188))</f>
        <v>2.564102564102564E-2</v>
      </c>
      <c r="E194" s="254">
        <f>IF(SUM($C188:$N188)=0,0,($E188-SUM(Nuit3_PL3))/SUM($C188:$N188))</f>
        <v>0.25641025641025639</v>
      </c>
      <c r="F194" s="254">
        <f>IF(SUM($C188:$N188)=0,0,($F188-SUM(Nuit3_PL4))/SUM($C188:$N188))</f>
        <v>0.41025641025641024</v>
      </c>
      <c r="G194" s="254">
        <f>IF(SUM($C188:$N188)=0,0,($G188-SUM(Nuit3_PL5))/SUM($C188:$N188))</f>
        <v>0.15384615384615385</v>
      </c>
      <c r="H194" s="254">
        <f>IF(SUM($C188:$N188)=0,0,($H188-SUM(Nuit3_PL6))/SUM($C188:$N188))</f>
        <v>2.564102564102564E-2</v>
      </c>
      <c r="I194" s="254">
        <f>IF(SUM($C188:$N188)=0,0,($I188-SUM(Nuit3_PL7))/SUM($C188:$N188))</f>
        <v>0</v>
      </c>
      <c r="J194" s="254">
        <f>IF(SUM($C188:$N188)=0,0,($J188-SUM(Nuit3_PL8))/SUM($C188:$N188))</f>
        <v>0</v>
      </c>
      <c r="K194" s="254">
        <f>IF(SUM($C188:$N188)=0,0,($K188-SUM(Nuit3_PL9))/SUM($C188:$N188))</f>
        <v>0</v>
      </c>
      <c r="L194" s="254">
        <f>IF(SUM($C188:$N188)=0,0,($L188-SUM(Nuit3_PL10))/SUM($C188:$N188))</f>
        <v>0</v>
      </c>
      <c r="M194" s="254">
        <f>IF(SUM($C188:$N188)=0,0,($M188-SUM(Nuit3_PL11))/SUM($C188:$N188))</f>
        <v>0</v>
      </c>
      <c r="N194" s="254">
        <f>IF(SUM($C188:$N188)=0,0,($N188-SUM(Nuit3_PL12))/SUM($C188:$N188))</f>
        <v>0</v>
      </c>
      <c r="O194" s="131"/>
      <c r="P194" s="131"/>
      <c r="Q194" s="252"/>
    </row>
    <row r="195" spans="1:17" ht="9.9" customHeight="1" x14ac:dyDescent="0.25">
      <c r="A195" s="248" t="s">
        <v>134</v>
      </c>
      <c r="B195" s="277" t="s">
        <v>2</v>
      </c>
      <c r="C195" s="258">
        <f t="shared" ref="C195:M196" si="19">C187/24</f>
        <v>0.125</v>
      </c>
      <c r="D195" s="258">
        <f t="shared" si="19"/>
        <v>0.54166666666666663</v>
      </c>
      <c r="E195" s="258">
        <f t="shared" si="19"/>
        <v>4.791666666666667</v>
      </c>
      <c r="F195" s="258">
        <f t="shared" si="19"/>
        <v>13.708333333333334</v>
      </c>
      <c r="G195" s="258">
        <f t="shared" si="19"/>
        <v>5.916666666666667</v>
      </c>
      <c r="H195" s="258">
        <f t="shared" si="19"/>
        <v>1.0833333333333333</v>
      </c>
      <c r="I195" s="258">
        <f t="shared" si="19"/>
        <v>0.20833333333333334</v>
      </c>
      <c r="J195" s="258">
        <f t="shared" si="19"/>
        <v>0</v>
      </c>
      <c r="K195" s="258">
        <f t="shared" si="19"/>
        <v>0</v>
      </c>
      <c r="L195" s="258">
        <f t="shared" si="19"/>
        <v>0</v>
      </c>
      <c r="M195" s="258">
        <f t="shared" si="19"/>
        <v>0</v>
      </c>
      <c r="N195" s="258">
        <f>N187/96</f>
        <v>0</v>
      </c>
      <c r="O195" s="250"/>
      <c r="P195" s="250"/>
      <c r="Q195" s="249"/>
    </row>
    <row r="196" spans="1:17" ht="9.9" customHeight="1" x14ac:dyDescent="0.25">
      <c r="A196" s="259" t="s">
        <v>3</v>
      </c>
      <c r="B196" s="276" t="s">
        <v>3</v>
      </c>
      <c r="C196" s="258">
        <f t="shared" si="19"/>
        <v>4.1666666666666664E-2</v>
      </c>
      <c r="D196" s="258">
        <f t="shared" si="19"/>
        <v>4.1666666666666664E-2</v>
      </c>
      <c r="E196" s="258">
        <f t="shared" si="19"/>
        <v>0.45833333333333331</v>
      </c>
      <c r="F196" s="258">
        <f t="shared" si="19"/>
        <v>0.79166666666666663</v>
      </c>
      <c r="G196" s="258">
        <f t="shared" si="19"/>
        <v>0.25</v>
      </c>
      <c r="H196" s="258">
        <f t="shared" si="19"/>
        <v>4.1666666666666664E-2</v>
      </c>
      <c r="I196" s="258">
        <f t="shared" si="19"/>
        <v>0</v>
      </c>
      <c r="J196" s="258">
        <f t="shared" si="19"/>
        <v>0</v>
      </c>
      <c r="K196" s="258">
        <f t="shared" si="19"/>
        <v>0</v>
      </c>
      <c r="L196" s="258">
        <f t="shared" si="19"/>
        <v>0</v>
      </c>
      <c r="M196" s="258">
        <f t="shared" si="19"/>
        <v>0</v>
      </c>
      <c r="N196" s="258">
        <f>N188/96</f>
        <v>0</v>
      </c>
      <c r="O196" s="261"/>
      <c r="P196" s="261"/>
      <c r="Q196" s="260"/>
    </row>
    <row r="197" spans="1:17" ht="9.9" customHeight="1" x14ac:dyDescent="0.25">
      <c r="A197" s="385" t="s">
        <v>138</v>
      </c>
      <c r="B197" s="386"/>
      <c r="C197" s="386"/>
      <c r="D197" s="387"/>
      <c r="E197" s="380" t="s">
        <v>139</v>
      </c>
      <c r="F197" s="381"/>
      <c r="G197" s="381"/>
      <c r="H197" s="382"/>
      <c r="I197" s="385" t="s">
        <v>110</v>
      </c>
      <c r="J197" s="386"/>
      <c r="K197" s="387"/>
      <c r="L197" s="385" t="s">
        <v>140</v>
      </c>
      <c r="M197" s="386"/>
      <c r="N197" s="387"/>
      <c r="O197" s="385" t="s">
        <v>109</v>
      </c>
      <c r="P197" s="386"/>
      <c r="Q197" s="387"/>
    </row>
    <row r="198" spans="1:17" ht="9.9" customHeight="1" x14ac:dyDescent="0.25">
      <c r="A198" s="248" t="s">
        <v>2</v>
      </c>
      <c r="B198" s="396">
        <f>SUM(C187:N187)</f>
        <v>633</v>
      </c>
      <c r="C198" s="396"/>
      <c r="D198" s="397"/>
      <c r="E198" s="248" t="s">
        <v>2</v>
      </c>
      <c r="F198" s="393">
        <f>Synthese!AC$14</f>
        <v>56</v>
      </c>
      <c r="G198" s="393"/>
      <c r="H198" s="394"/>
      <c r="I198" s="392">
        <f>S3</f>
        <v>65</v>
      </c>
      <c r="J198" s="393"/>
      <c r="K198" s="394"/>
      <c r="L198" s="392">
        <f>T3</f>
        <v>56</v>
      </c>
      <c r="M198" s="393"/>
      <c r="N198" s="394"/>
      <c r="O198" s="392">
        <f>U3</f>
        <v>47</v>
      </c>
      <c r="P198" s="393"/>
      <c r="Q198" s="394"/>
    </row>
    <row r="199" spans="1:17" ht="9.9" customHeight="1" x14ac:dyDescent="0.25">
      <c r="A199" s="259" t="s">
        <v>3</v>
      </c>
      <c r="B199" s="383">
        <f>SUM(C188:N188)</f>
        <v>39</v>
      </c>
      <c r="C199" s="383"/>
      <c r="D199" s="384"/>
      <c r="E199" s="259" t="s">
        <v>3</v>
      </c>
      <c r="F199" s="378">
        <f>Synthese!AD$14</f>
        <v>53</v>
      </c>
      <c r="G199" s="378"/>
      <c r="H199" s="379"/>
      <c r="I199" s="395">
        <f>S10</f>
        <v>62</v>
      </c>
      <c r="J199" s="378"/>
      <c r="K199" s="379"/>
      <c r="L199" s="395">
        <f>T10</f>
        <v>54</v>
      </c>
      <c r="M199" s="378"/>
      <c r="N199" s="379"/>
      <c r="O199" s="395">
        <f>U10</f>
        <v>44</v>
      </c>
      <c r="P199" s="378"/>
      <c r="Q199" s="379"/>
    </row>
    <row r="200" spans="1:17" ht="9.9" customHeight="1" x14ac:dyDescent="0.25">
      <c r="A200" s="385" t="s">
        <v>141</v>
      </c>
      <c r="B200" s="386"/>
      <c r="C200" s="386"/>
      <c r="D200" s="387"/>
      <c r="E200" s="385" t="s">
        <v>142</v>
      </c>
      <c r="F200" s="386"/>
      <c r="G200" s="386"/>
      <c r="H200" s="387"/>
      <c r="I200" s="380" t="s">
        <v>144</v>
      </c>
      <c r="J200" s="381"/>
      <c r="K200" s="382"/>
      <c r="L200" s="385" t="s">
        <v>145</v>
      </c>
      <c r="M200" s="386"/>
      <c r="N200" s="387"/>
      <c r="O200" s="385" t="s">
        <v>143</v>
      </c>
      <c r="P200" s="386"/>
      <c r="Q200" s="387"/>
    </row>
    <row r="201" spans="1:17" ht="9.9" customHeight="1" x14ac:dyDescent="0.25">
      <c r="A201" s="248" t="s">
        <v>2</v>
      </c>
      <c r="B201" s="396">
        <f>'Synthese debit'!H$36-'Synthese debit'!I$36</f>
        <v>585</v>
      </c>
      <c r="C201" s="396"/>
      <c r="D201" s="397"/>
      <c r="E201" s="248" t="s">
        <v>2</v>
      </c>
      <c r="F201" s="396">
        <f>'Synthese debit'!H$33-'Synthese debit'!I$33</f>
        <v>48</v>
      </c>
      <c r="G201" s="396"/>
      <c r="H201" s="397"/>
      <c r="I201" s="262">
        <f>W3</f>
        <v>0.45833333333333331</v>
      </c>
      <c r="J201" s="250"/>
      <c r="K201" s="249">
        <f>V3</f>
        <v>55</v>
      </c>
      <c r="L201" s="262">
        <f>Y3</f>
        <v>0.20833333333333334</v>
      </c>
      <c r="M201" s="250"/>
      <c r="N201" s="249">
        <f>X3</f>
        <v>15</v>
      </c>
      <c r="O201" s="248" t="s">
        <v>2</v>
      </c>
      <c r="P201" s="271">
        <f>AH3</f>
        <v>8.9046460636561697</v>
      </c>
      <c r="Q201" s="272"/>
    </row>
    <row r="202" spans="1:17" ht="9.9" customHeight="1" x14ac:dyDescent="0.25">
      <c r="A202" s="259" t="s">
        <v>3</v>
      </c>
      <c r="B202" s="383">
        <f>'Synthese debit'!I$36</f>
        <v>35</v>
      </c>
      <c r="C202" s="383"/>
      <c r="D202" s="384"/>
      <c r="E202" s="259" t="s">
        <v>3</v>
      </c>
      <c r="F202" s="383">
        <f>'Synthese debit'!I$33</f>
        <v>4</v>
      </c>
      <c r="G202" s="383"/>
      <c r="H202" s="384"/>
      <c r="I202" s="264">
        <f>AA3</f>
        <v>0.5</v>
      </c>
      <c r="J202" s="261"/>
      <c r="K202" s="260">
        <f>Z3</f>
        <v>5</v>
      </c>
      <c r="L202" s="264">
        <f>AC3</f>
        <v>8.3333333333333329E-2</v>
      </c>
      <c r="M202" s="261"/>
      <c r="N202" s="260">
        <f>AB3</f>
        <v>1</v>
      </c>
      <c r="O202" s="259" t="s">
        <v>3</v>
      </c>
      <c r="P202" s="273">
        <f>AI3</f>
        <v>10.1255279264576</v>
      </c>
      <c r="Q202" s="274"/>
    </row>
    <row r="203" spans="1:17" x14ac:dyDescent="0.25">
      <c r="A203" s="222"/>
      <c r="B203" s="223"/>
      <c r="C203" s="399">
        <f>'DebitVL sens 1'!F$3</f>
        <v>43723</v>
      </c>
      <c r="D203" s="399"/>
      <c r="E203" s="399"/>
      <c r="F203" s="399"/>
      <c r="G203" s="399"/>
      <c r="H203" s="399"/>
      <c r="I203" s="399"/>
      <c r="J203" s="399"/>
      <c r="K203" s="399"/>
      <c r="L203" s="399"/>
      <c r="M203" s="399"/>
      <c r="N203" s="399"/>
      <c r="O203" s="223"/>
      <c r="P203" s="223"/>
      <c r="Q203" s="224"/>
    </row>
    <row r="204" spans="1:17" x14ac:dyDescent="0.25">
      <c r="A204" s="225" t="s">
        <v>129</v>
      </c>
      <c r="B204" s="226" t="s">
        <v>130</v>
      </c>
      <c r="C204" s="388">
        <f>'VITESSEVL sens 1 '!O74</f>
        <v>0</v>
      </c>
      <c r="D204" s="390" t="str">
        <f t="shared" ref="D204:N204" si="20">D$3</f>
        <v>de 30 à 40</v>
      </c>
      <c r="E204" s="390" t="str">
        <f t="shared" si="20"/>
        <v>de 40 à 50</v>
      </c>
      <c r="F204" s="390" t="str">
        <f t="shared" si="20"/>
        <v>de 50 à 60</v>
      </c>
      <c r="G204" s="390" t="str">
        <f t="shared" si="20"/>
        <v>de 60 à 70</v>
      </c>
      <c r="H204" s="390" t="str">
        <f t="shared" si="20"/>
        <v>de 70 à 80</v>
      </c>
      <c r="I204" s="390" t="str">
        <f t="shared" si="20"/>
        <v>de 80 à 90</v>
      </c>
      <c r="J204" s="390" t="str">
        <f t="shared" si="20"/>
        <v>de 90 à 100</v>
      </c>
      <c r="K204" s="390" t="str">
        <f t="shared" si="20"/>
        <v>de 100 à 110</v>
      </c>
      <c r="L204" s="390" t="str">
        <f t="shared" si="20"/>
        <v>de 110 à 120</v>
      </c>
      <c r="M204" s="390" t="str">
        <f t="shared" si="20"/>
        <v>de 120 à 130</v>
      </c>
      <c r="N204" s="400" t="str">
        <f t="shared" si="20"/>
        <v>plus de 150</v>
      </c>
      <c r="O204" s="227" t="s">
        <v>131</v>
      </c>
      <c r="P204" s="227" t="s">
        <v>132</v>
      </c>
      <c r="Q204" s="228" t="s">
        <v>133</v>
      </c>
    </row>
    <row r="205" spans="1:17" x14ac:dyDescent="0.25">
      <c r="A205" s="229"/>
      <c r="B205" s="230"/>
      <c r="C205" s="389"/>
      <c r="D205" s="391"/>
      <c r="E205" s="391"/>
      <c r="F205" s="391"/>
      <c r="G205" s="391"/>
      <c r="H205" s="391"/>
      <c r="I205" s="391"/>
      <c r="J205" s="391"/>
      <c r="K205" s="391"/>
      <c r="L205" s="391"/>
      <c r="M205" s="391"/>
      <c r="N205" s="401"/>
      <c r="O205" s="231" t="s">
        <v>134</v>
      </c>
      <c r="P205" s="231" t="s">
        <v>131</v>
      </c>
      <c r="Q205" s="232" t="s">
        <v>135</v>
      </c>
    </row>
    <row r="206" spans="1:17" x14ac:dyDescent="0.25">
      <c r="A206" s="233">
        <v>0</v>
      </c>
      <c r="B206" s="234" t="s">
        <v>2</v>
      </c>
      <c r="C206" s="235">
        <f>'VITESSEVL sens 1 '!X77</f>
        <v>0</v>
      </c>
      <c r="D206" s="236">
        <f>'VITESSEVL sens 1 '!Y77</f>
        <v>0</v>
      </c>
      <c r="E206" s="236">
        <f>'VITESSEVL sens 1 '!Z77</f>
        <v>0</v>
      </c>
      <c r="F206" s="236">
        <f>'VITESSEVL sens 1 '!AA77</f>
        <v>1</v>
      </c>
      <c r="G206" s="236">
        <f>'VITESSEVL sens 1 '!AB77</f>
        <v>3</v>
      </c>
      <c r="H206" s="236">
        <f>'VITESSEVL sens 1 '!AC77</f>
        <v>1</v>
      </c>
      <c r="I206" s="236">
        <f>'VITESSEVL sens 1 '!AD77</f>
        <v>0</v>
      </c>
      <c r="J206" s="236">
        <f>'VITESSEVL sens 1 '!AE77</f>
        <v>1</v>
      </c>
      <c r="K206" s="236">
        <f>'VITESSEVL sens 1 '!AF77</f>
        <v>0</v>
      </c>
      <c r="L206" s="236">
        <f>'VITESSEVL sens 1 '!AG77</f>
        <v>0</v>
      </c>
      <c r="M206" s="236">
        <f>'VITESSEVL sens 1 '!AH77</f>
        <v>0</v>
      </c>
      <c r="N206" s="237">
        <f>'VITESSEVL sens 1 '!AI77</f>
        <v>0</v>
      </c>
      <c r="O206" s="161">
        <f>'VITESSEVL sens 1 '!AK77</f>
        <v>70</v>
      </c>
      <c r="P206" s="161">
        <f>'VITESSEVL sens 1 '!AJ77</f>
        <v>1</v>
      </c>
      <c r="Q206" s="238">
        <f t="shared" ref="Q206:Q253" si="21">IF(SUM(C206:N206)=0,0,P206/SUM(C206:N206))</f>
        <v>0.16666666666666666</v>
      </c>
    </row>
    <row r="207" spans="1:17" x14ac:dyDescent="0.25">
      <c r="A207" s="239"/>
      <c r="B207" s="234" t="s">
        <v>3</v>
      </c>
      <c r="C207" s="235">
        <f>'VITESSEPL sens 1 '!X77</f>
        <v>0</v>
      </c>
      <c r="D207" s="161">
        <f>'VITESSEPL sens 1 '!Y77</f>
        <v>0</v>
      </c>
      <c r="E207" s="161">
        <f>'VITESSEPL sens 1 '!Z77</f>
        <v>0</v>
      </c>
      <c r="F207" s="161">
        <f>'VITESSEPL sens 1 '!AA77</f>
        <v>0</v>
      </c>
      <c r="G207" s="161">
        <f>'VITESSEPL sens 1 '!AB77</f>
        <v>0</v>
      </c>
      <c r="H207" s="161">
        <f>'VITESSEPL sens 1 '!AC77</f>
        <v>0</v>
      </c>
      <c r="I207" s="161">
        <f>'VITESSEPL sens 1 '!AD77</f>
        <v>0</v>
      </c>
      <c r="J207" s="161">
        <f>'VITESSEPL sens 1 '!AE77</f>
        <v>0</v>
      </c>
      <c r="K207" s="161">
        <f>'VITESSEPL sens 1 '!AF77</f>
        <v>0</v>
      </c>
      <c r="L207" s="161">
        <f>'VITESSEPL sens 1 '!AG77</f>
        <v>0</v>
      </c>
      <c r="M207" s="161">
        <f>'VITESSEPL sens 1 '!AH77</f>
        <v>0</v>
      </c>
      <c r="N207" s="240">
        <f>'VITESSEPL sens 1 '!AI77</f>
        <v>0</v>
      </c>
      <c r="O207" s="161">
        <f>'VITESSEPL sens 1 '!AK77</f>
        <v>0</v>
      </c>
      <c r="P207" s="161">
        <f>'VITESSEPL sens 1 '!AJ77</f>
        <v>0</v>
      </c>
      <c r="Q207" s="238">
        <f t="shared" si="21"/>
        <v>0</v>
      </c>
    </row>
    <row r="208" spans="1:17" x14ac:dyDescent="0.25">
      <c r="A208" s="233">
        <v>4.1666666666666664E-2</v>
      </c>
      <c r="B208" s="234" t="s">
        <v>2</v>
      </c>
      <c r="C208" s="235">
        <f>'VITESSEVL sens 1 '!X78</f>
        <v>0</v>
      </c>
      <c r="D208" s="161">
        <f>'VITESSEVL sens 1 '!Y78</f>
        <v>0</v>
      </c>
      <c r="E208" s="161">
        <f>'VITESSEVL sens 1 '!Z78</f>
        <v>0</v>
      </c>
      <c r="F208" s="161">
        <f>'VITESSEVL sens 1 '!AA78</f>
        <v>2</v>
      </c>
      <c r="G208" s="161">
        <f>'VITESSEVL sens 1 '!AB78</f>
        <v>3</v>
      </c>
      <c r="H208" s="161">
        <f>'VITESSEVL sens 1 '!AC78</f>
        <v>1</v>
      </c>
      <c r="I208" s="161">
        <f>'VITESSEVL sens 1 '!AD78</f>
        <v>0</v>
      </c>
      <c r="J208" s="161">
        <f>'VITESSEVL sens 1 '!AE78</f>
        <v>0</v>
      </c>
      <c r="K208" s="161">
        <f>'VITESSEVL sens 1 '!AF78</f>
        <v>0</v>
      </c>
      <c r="L208" s="161">
        <f>'VITESSEVL sens 1 '!AG78</f>
        <v>0</v>
      </c>
      <c r="M208" s="161">
        <f>'VITESSEVL sens 1 '!AH78</f>
        <v>0</v>
      </c>
      <c r="N208" s="240">
        <f>'VITESSEVL sens 1 '!AI78</f>
        <v>0</v>
      </c>
      <c r="O208" s="161">
        <f>'VITESSEVL sens 1 '!AK78</f>
        <v>63</v>
      </c>
      <c r="P208" s="161">
        <f>'VITESSEVL sens 1 '!AJ78</f>
        <v>0</v>
      </c>
      <c r="Q208" s="238">
        <f t="shared" si="21"/>
        <v>0</v>
      </c>
    </row>
    <row r="209" spans="1:17" x14ac:dyDescent="0.25">
      <c r="A209" s="239"/>
      <c r="B209" s="234" t="s">
        <v>3</v>
      </c>
      <c r="C209" s="235">
        <f>'VITESSEPL sens 1 '!X78</f>
        <v>0</v>
      </c>
      <c r="D209" s="161">
        <f>'VITESSEPL sens 1 '!Y78</f>
        <v>0</v>
      </c>
      <c r="E209" s="161">
        <f>'VITESSEPL sens 1 '!Z78</f>
        <v>0</v>
      </c>
      <c r="F209" s="161">
        <f>'VITESSEPL sens 1 '!AA78</f>
        <v>0</v>
      </c>
      <c r="G209" s="161">
        <f>'VITESSEPL sens 1 '!AB78</f>
        <v>0</v>
      </c>
      <c r="H209" s="161">
        <f>'VITESSEPL sens 1 '!AC78</f>
        <v>0</v>
      </c>
      <c r="I209" s="161">
        <f>'VITESSEPL sens 1 '!AD78</f>
        <v>0</v>
      </c>
      <c r="J209" s="161">
        <f>'VITESSEPL sens 1 '!AE78</f>
        <v>0</v>
      </c>
      <c r="K209" s="161">
        <f>'VITESSEPL sens 1 '!AF78</f>
        <v>0</v>
      </c>
      <c r="L209" s="161">
        <f>'VITESSEPL sens 1 '!AG78</f>
        <v>0</v>
      </c>
      <c r="M209" s="161">
        <f>'VITESSEPL sens 1 '!AH78</f>
        <v>0</v>
      </c>
      <c r="N209" s="240">
        <f>'VITESSEPL sens 1 '!AI78</f>
        <v>0</v>
      </c>
      <c r="O209" s="161">
        <f>'VITESSEPL sens 1 '!AK78</f>
        <v>0</v>
      </c>
      <c r="P209" s="161">
        <f>'VITESSEPL sens 1 '!AJ78</f>
        <v>0</v>
      </c>
      <c r="Q209" s="238">
        <f t="shared" si="21"/>
        <v>0</v>
      </c>
    </row>
    <row r="210" spans="1:17" x14ac:dyDescent="0.25">
      <c r="A210" s="233">
        <v>8.3333333333333329E-2</v>
      </c>
      <c r="B210" s="234" t="s">
        <v>2</v>
      </c>
      <c r="C210" s="235">
        <f>'VITESSEVL sens 1 '!X79</f>
        <v>0</v>
      </c>
      <c r="D210" s="161">
        <f>'VITESSEVL sens 1 '!Y79</f>
        <v>0</v>
      </c>
      <c r="E210" s="161">
        <f>'VITESSEVL sens 1 '!Z79</f>
        <v>0</v>
      </c>
      <c r="F210" s="161">
        <f>'VITESSEVL sens 1 '!AA79</f>
        <v>6</v>
      </c>
      <c r="G210" s="161">
        <f>'VITESSEVL sens 1 '!AB79</f>
        <v>0</v>
      </c>
      <c r="H210" s="161">
        <f>'VITESSEVL sens 1 '!AC79</f>
        <v>0</v>
      </c>
      <c r="I210" s="161">
        <f>'VITESSEVL sens 1 '!AD79</f>
        <v>0</v>
      </c>
      <c r="J210" s="161">
        <f>'VITESSEVL sens 1 '!AE79</f>
        <v>0</v>
      </c>
      <c r="K210" s="161">
        <f>'VITESSEVL sens 1 '!AF79</f>
        <v>0</v>
      </c>
      <c r="L210" s="161">
        <f>'VITESSEVL sens 1 '!AG79</f>
        <v>0</v>
      </c>
      <c r="M210" s="161">
        <f>'VITESSEVL sens 1 '!AH79</f>
        <v>0</v>
      </c>
      <c r="N210" s="240">
        <f>'VITESSEVL sens 1 '!AI79</f>
        <v>0</v>
      </c>
      <c r="O210" s="161">
        <f>'VITESSEVL sens 1 '!AK79</f>
        <v>55</v>
      </c>
      <c r="P210" s="161">
        <f>'VITESSEVL sens 1 '!AJ79</f>
        <v>0</v>
      </c>
      <c r="Q210" s="238">
        <f t="shared" si="21"/>
        <v>0</v>
      </c>
    </row>
    <row r="211" spans="1:17" x14ac:dyDescent="0.25">
      <c r="A211" s="239"/>
      <c r="B211" s="234" t="s">
        <v>3</v>
      </c>
      <c r="C211" s="235">
        <f>'VITESSEPL sens 1 '!X79</f>
        <v>0</v>
      </c>
      <c r="D211" s="161">
        <f>'VITESSEPL sens 1 '!Y79</f>
        <v>0</v>
      </c>
      <c r="E211" s="161">
        <f>'VITESSEPL sens 1 '!Z79</f>
        <v>0</v>
      </c>
      <c r="F211" s="161">
        <f>'VITESSEPL sens 1 '!AA79</f>
        <v>0</v>
      </c>
      <c r="G211" s="161">
        <f>'VITESSEPL sens 1 '!AB79</f>
        <v>0</v>
      </c>
      <c r="H211" s="161">
        <f>'VITESSEPL sens 1 '!AC79</f>
        <v>0</v>
      </c>
      <c r="I211" s="161">
        <f>'VITESSEPL sens 1 '!AD79</f>
        <v>0</v>
      </c>
      <c r="J211" s="161">
        <f>'VITESSEPL sens 1 '!AE79</f>
        <v>0</v>
      </c>
      <c r="K211" s="161">
        <f>'VITESSEPL sens 1 '!AF79</f>
        <v>0</v>
      </c>
      <c r="L211" s="161">
        <f>'VITESSEPL sens 1 '!AG79</f>
        <v>0</v>
      </c>
      <c r="M211" s="161">
        <f>'VITESSEPL sens 1 '!AH79</f>
        <v>0</v>
      </c>
      <c r="N211" s="240">
        <f>'VITESSEPL sens 1 '!AI79</f>
        <v>0</v>
      </c>
      <c r="O211" s="161">
        <f>'VITESSEPL sens 1 '!AK79</f>
        <v>0</v>
      </c>
      <c r="P211" s="161">
        <f>'VITESSEPL sens 1 '!AJ79</f>
        <v>0</v>
      </c>
      <c r="Q211" s="238">
        <f t="shared" si="21"/>
        <v>0</v>
      </c>
    </row>
    <row r="212" spans="1:17" x14ac:dyDescent="0.25">
      <c r="A212" s="233">
        <v>0.125</v>
      </c>
      <c r="B212" s="234" t="s">
        <v>2</v>
      </c>
      <c r="C212" s="235">
        <f>'VITESSEVL sens 1 '!X80</f>
        <v>0</v>
      </c>
      <c r="D212" s="161">
        <f>'VITESSEVL sens 1 '!Y80</f>
        <v>0</v>
      </c>
      <c r="E212" s="161">
        <f>'VITESSEVL sens 1 '!Z80</f>
        <v>0</v>
      </c>
      <c r="F212" s="161">
        <f>'VITESSEVL sens 1 '!AA80</f>
        <v>0</v>
      </c>
      <c r="G212" s="161">
        <f>'VITESSEVL sens 1 '!AB80</f>
        <v>0</v>
      </c>
      <c r="H212" s="161">
        <f>'VITESSEVL sens 1 '!AC80</f>
        <v>0</v>
      </c>
      <c r="I212" s="161">
        <f>'VITESSEVL sens 1 '!AD80</f>
        <v>0</v>
      </c>
      <c r="J212" s="161">
        <f>'VITESSEVL sens 1 '!AE80</f>
        <v>0</v>
      </c>
      <c r="K212" s="161">
        <f>'VITESSEVL sens 1 '!AF80</f>
        <v>0</v>
      </c>
      <c r="L212" s="161">
        <f>'VITESSEVL sens 1 '!AG80</f>
        <v>0</v>
      </c>
      <c r="M212" s="161">
        <f>'VITESSEVL sens 1 '!AH80</f>
        <v>0</v>
      </c>
      <c r="N212" s="240">
        <f>'VITESSEVL sens 1 '!AI80</f>
        <v>0</v>
      </c>
      <c r="O212" s="161">
        <f>'VITESSEVL sens 1 '!AK80</f>
        <v>0</v>
      </c>
      <c r="P212" s="161">
        <f>'VITESSEVL sens 1 '!AJ80</f>
        <v>0</v>
      </c>
      <c r="Q212" s="238">
        <f t="shared" si="21"/>
        <v>0</v>
      </c>
    </row>
    <row r="213" spans="1:17" x14ac:dyDescent="0.25">
      <c r="A213" s="239"/>
      <c r="B213" s="234" t="s">
        <v>3</v>
      </c>
      <c r="C213" s="235">
        <f>'VITESSEPL sens 1 '!X80</f>
        <v>0</v>
      </c>
      <c r="D213" s="161">
        <f>'VITESSEPL sens 1 '!Y80</f>
        <v>0</v>
      </c>
      <c r="E213" s="161">
        <f>'VITESSEPL sens 1 '!Z80</f>
        <v>0</v>
      </c>
      <c r="F213" s="161">
        <f>'VITESSEPL sens 1 '!AA80</f>
        <v>0</v>
      </c>
      <c r="G213" s="161">
        <f>'VITESSEPL sens 1 '!AB80</f>
        <v>0</v>
      </c>
      <c r="H213" s="161">
        <f>'VITESSEPL sens 1 '!AC80</f>
        <v>0</v>
      </c>
      <c r="I213" s="161">
        <f>'VITESSEPL sens 1 '!AD80</f>
        <v>0</v>
      </c>
      <c r="J213" s="161">
        <f>'VITESSEPL sens 1 '!AE80</f>
        <v>0</v>
      </c>
      <c r="K213" s="161">
        <f>'VITESSEPL sens 1 '!AF80</f>
        <v>0</v>
      </c>
      <c r="L213" s="161">
        <f>'VITESSEPL sens 1 '!AG80</f>
        <v>0</v>
      </c>
      <c r="M213" s="161">
        <f>'VITESSEPL sens 1 '!AH80</f>
        <v>0</v>
      </c>
      <c r="N213" s="240">
        <f>'VITESSEPL sens 1 '!AI80</f>
        <v>0</v>
      </c>
      <c r="O213" s="161">
        <f>'VITESSEPL sens 1 '!AK80</f>
        <v>0</v>
      </c>
      <c r="P213" s="161">
        <f>'VITESSEPL sens 1 '!AJ80</f>
        <v>0</v>
      </c>
      <c r="Q213" s="238">
        <f t="shared" si="21"/>
        <v>0</v>
      </c>
    </row>
    <row r="214" spans="1:17" x14ac:dyDescent="0.25">
      <c r="A214" s="233">
        <v>0.16666666666666699</v>
      </c>
      <c r="B214" s="234" t="s">
        <v>2</v>
      </c>
      <c r="C214" s="235">
        <f>'VITESSEVL sens 1 '!X81</f>
        <v>0</v>
      </c>
      <c r="D214" s="161">
        <f>'VITESSEVL sens 1 '!Y81</f>
        <v>0</v>
      </c>
      <c r="E214" s="161">
        <f>'VITESSEVL sens 1 '!Z81</f>
        <v>0</v>
      </c>
      <c r="F214" s="161">
        <f>'VITESSEVL sens 1 '!AA81</f>
        <v>0</v>
      </c>
      <c r="G214" s="161">
        <f>'VITESSEVL sens 1 '!AB81</f>
        <v>1</v>
      </c>
      <c r="H214" s="161">
        <f>'VITESSEVL sens 1 '!AC81</f>
        <v>0</v>
      </c>
      <c r="I214" s="161">
        <f>'VITESSEVL sens 1 '!AD81</f>
        <v>0</v>
      </c>
      <c r="J214" s="161">
        <f>'VITESSEVL sens 1 '!AE81</f>
        <v>0</v>
      </c>
      <c r="K214" s="161">
        <f>'VITESSEVL sens 1 '!AF81</f>
        <v>0</v>
      </c>
      <c r="L214" s="161">
        <f>'VITESSEVL sens 1 '!AG81</f>
        <v>0</v>
      </c>
      <c r="M214" s="161">
        <f>'VITESSEVL sens 1 '!AH81</f>
        <v>0</v>
      </c>
      <c r="N214" s="240">
        <f>'VITESSEVL sens 1 '!AI81</f>
        <v>0</v>
      </c>
      <c r="O214" s="161">
        <f>'VITESSEVL sens 1 '!AK81</f>
        <v>65</v>
      </c>
      <c r="P214" s="161">
        <f>'VITESSEVL sens 1 '!AJ81</f>
        <v>0</v>
      </c>
      <c r="Q214" s="238">
        <f t="shared" si="21"/>
        <v>0</v>
      </c>
    </row>
    <row r="215" spans="1:17" x14ac:dyDescent="0.25">
      <c r="A215" s="239"/>
      <c r="B215" s="234" t="s">
        <v>3</v>
      </c>
      <c r="C215" s="235">
        <f>'VITESSEPL sens 1 '!X81</f>
        <v>0</v>
      </c>
      <c r="D215" s="161">
        <f>'VITESSEPL sens 1 '!Y81</f>
        <v>0</v>
      </c>
      <c r="E215" s="161">
        <f>'VITESSEPL sens 1 '!Z81</f>
        <v>0</v>
      </c>
      <c r="F215" s="161">
        <f>'VITESSEPL sens 1 '!AA81</f>
        <v>0</v>
      </c>
      <c r="G215" s="161">
        <f>'VITESSEPL sens 1 '!AB81</f>
        <v>0</v>
      </c>
      <c r="H215" s="161">
        <f>'VITESSEPL sens 1 '!AC81</f>
        <v>0</v>
      </c>
      <c r="I215" s="161">
        <f>'VITESSEPL sens 1 '!AD81</f>
        <v>0</v>
      </c>
      <c r="J215" s="161">
        <f>'VITESSEPL sens 1 '!AE81</f>
        <v>0</v>
      </c>
      <c r="K215" s="161">
        <f>'VITESSEPL sens 1 '!AF81</f>
        <v>0</v>
      </c>
      <c r="L215" s="161">
        <f>'VITESSEPL sens 1 '!AG81</f>
        <v>0</v>
      </c>
      <c r="M215" s="161">
        <f>'VITESSEPL sens 1 '!AH81</f>
        <v>0</v>
      </c>
      <c r="N215" s="240">
        <f>'VITESSEPL sens 1 '!AI81</f>
        <v>0</v>
      </c>
      <c r="O215" s="161">
        <f>'VITESSEPL sens 1 '!AK81</f>
        <v>0</v>
      </c>
      <c r="P215" s="161">
        <f>'VITESSEPL sens 1 '!AJ81</f>
        <v>0</v>
      </c>
      <c r="Q215" s="238">
        <f t="shared" si="21"/>
        <v>0</v>
      </c>
    </row>
    <row r="216" spans="1:17" x14ac:dyDescent="0.25">
      <c r="A216" s="233">
        <v>0.20833333333333301</v>
      </c>
      <c r="B216" s="234" t="s">
        <v>2</v>
      </c>
      <c r="C216" s="235">
        <f>'VITESSEVL sens 1 '!X82</f>
        <v>0</v>
      </c>
      <c r="D216" s="161">
        <f>'VITESSEVL sens 1 '!Y82</f>
        <v>0</v>
      </c>
      <c r="E216" s="161">
        <f>'VITESSEVL sens 1 '!Z82</f>
        <v>0</v>
      </c>
      <c r="F216" s="161">
        <f>'VITESSEVL sens 1 '!AA82</f>
        <v>0</v>
      </c>
      <c r="G216" s="161">
        <f>'VITESSEVL sens 1 '!AB82</f>
        <v>1</v>
      </c>
      <c r="H216" s="161">
        <f>'VITESSEVL sens 1 '!AC82</f>
        <v>1</v>
      </c>
      <c r="I216" s="161">
        <f>'VITESSEVL sens 1 '!AD82</f>
        <v>0</v>
      </c>
      <c r="J216" s="161">
        <f>'VITESSEVL sens 1 '!AE82</f>
        <v>0</v>
      </c>
      <c r="K216" s="161">
        <f>'VITESSEVL sens 1 '!AF82</f>
        <v>0</v>
      </c>
      <c r="L216" s="161">
        <f>'VITESSEVL sens 1 '!AG82</f>
        <v>0</v>
      </c>
      <c r="M216" s="161">
        <f>'VITESSEVL sens 1 '!AH82</f>
        <v>0</v>
      </c>
      <c r="N216" s="240">
        <f>'VITESSEVL sens 1 '!AI82</f>
        <v>0</v>
      </c>
      <c r="O216" s="161">
        <f>'VITESSEVL sens 1 '!AK82</f>
        <v>70</v>
      </c>
      <c r="P216" s="161">
        <f>'VITESSEVL sens 1 '!AJ82</f>
        <v>0</v>
      </c>
      <c r="Q216" s="238">
        <f t="shared" si="21"/>
        <v>0</v>
      </c>
    </row>
    <row r="217" spans="1:17" x14ac:dyDescent="0.25">
      <c r="A217" s="239"/>
      <c r="B217" s="234" t="s">
        <v>3</v>
      </c>
      <c r="C217" s="235">
        <f>'VITESSEPL sens 1 '!X82</f>
        <v>0</v>
      </c>
      <c r="D217" s="161">
        <f>'VITESSEPL sens 1 '!Y82</f>
        <v>0</v>
      </c>
      <c r="E217" s="161">
        <f>'VITESSEPL sens 1 '!Z82</f>
        <v>0</v>
      </c>
      <c r="F217" s="161">
        <f>'VITESSEPL sens 1 '!AA82</f>
        <v>0</v>
      </c>
      <c r="G217" s="161">
        <f>'VITESSEPL sens 1 '!AB82</f>
        <v>0</v>
      </c>
      <c r="H217" s="161">
        <f>'VITESSEPL sens 1 '!AC82</f>
        <v>0</v>
      </c>
      <c r="I217" s="161">
        <f>'VITESSEPL sens 1 '!AD82</f>
        <v>0</v>
      </c>
      <c r="J217" s="161">
        <f>'VITESSEPL sens 1 '!AE82</f>
        <v>0</v>
      </c>
      <c r="K217" s="161">
        <f>'VITESSEPL sens 1 '!AF82</f>
        <v>0</v>
      </c>
      <c r="L217" s="161">
        <f>'VITESSEPL sens 1 '!AG82</f>
        <v>0</v>
      </c>
      <c r="M217" s="161">
        <f>'VITESSEPL sens 1 '!AH82</f>
        <v>0</v>
      </c>
      <c r="N217" s="240">
        <f>'VITESSEPL sens 1 '!AI82</f>
        <v>0</v>
      </c>
      <c r="O217" s="161">
        <f>'VITESSEPL sens 1 '!AK82</f>
        <v>0</v>
      </c>
      <c r="P217" s="161">
        <f>'VITESSEPL sens 1 '!AJ82</f>
        <v>0</v>
      </c>
      <c r="Q217" s="238">
        <f t="shared" si="21"/>
        <v>0</v>
      </c>
    </row>
    <row r="218" spans="1:17" x14ac:dyDescent="0.25">
      <c r="A218" s="233">
        <v>0.25</v>
      </c>
      <c r="B218" s="234" t="s">
        <v>2</v>
      </c>
      <c r="C218" s="235">
        <f>'VITESSEVL sens 1 '!X83</f>
        <v>0</v>
      </c>
      <c r="D218" s="161">
        <f>'VITESSEVL sens 1 '!Y83</f>
        <v>0</v>
      </c>
      <c r="E218" s="161">
        <f>'VITESSEVL sens 1 '!Z83</f>
        <v>1</v>
      </c>
      <c r="F218" s="161">
        <f>'VITESSEVL sens 1 '!AA83</f>
        <v>5</v>
      </c>
      <c r="G218" s="161">
        <f>'VITESSEVL sens 1 '!AB83</f>
        <v>3</v>
      </c>
      <c r="H218" s="161">
        <f>'VITESSEVL sens 1 '!AC83</f>
        <v>0</v>
      </c>
      <c r="I218" s="161">
        <f>'VITESSEVL sens 1 '!AD83</f>
        <v>0</v>
      </c>
      <c r="J218" s="161">
        <f>'VITESSEVL sens 1 '!AE83</f>
        <v>0</v>
      </c>
      <c r="K218" s="161">
        <f>'VITESSEVL sens 1 '!AF83</f>
        <v>0</v>
      </c>
      <c r="L218" s="161">
        <f>'VITESSEVL sens 1 '!AG83</f>
        <v>0</v>
      </c>
      <c r="M218" s="161">
        <f>'VITESSEVL sens 1 '!AH83</f>
        <v>0</v>
      </c>
      <c r="N218" s="240">
        <f>'VITESSEVL sens 1 '!AI83</f>
        <v>0</v>
      </c>
      <c r="O218" s="161">
        <f>'VITESSEVL sens 1 '!AK83</f>
        <v>57</v>
      </c>
      <c r="P218" s="161">
        <f>'VITESSEVL sens 1 '!AJ83</f>
        <v>0</v>
      </c>
      <c r="Q218" s="238">
        <f t="shared" si="21"/>
        <v>0</v>
      </c>
    </row>
    <row r="219" spans="1:17" x14ac:dyDescent="0.25">
      <c r="A219" s="239"/>
      <c r="B219" s="234" t="s">
        <v>3</v>
      </c>
      <c r="C219" s="235">
        <f>'VITESSEPL sens 1 '!X83</f>
        <v>0</v>
      </c>
      <c r="D219" s="161">
        <f>'VITESSEPL sens 1 '!Y83</f>
        <v>0</v>
      </c>
      <c r="E219" s="161">
        <f>'VITESSEPL sens 1 '!Z83</f>
        <v>0</v>
      </c>
      <c r="F219" s="161">
        <f>'VITESSEPL sens 1 '!AA83</f>
        <v>0</v>
      </c>
      <c r="G219" s="161">
        <f>'VITESSEPL sens 1 '!AB83</f>
        <v>0</v>
      </c>
      <c r="H219" s="161">
        <f>'VITESSEPL sens 1 '!AC83</f>
        <v>0</v>
      </c>
      <c r="I219" s="161">
        <f>'VITESSEPL sens 1 '!AD83</f>
        <v>0</v>
      </c>
      <c r="J219" s="161">
        <f>'VITESSEPL sens 1 '!AE83</f>
        <v>0</v>
      </c>
      <c r="K219" s="161">
        <f>'VITESSEPL sens 1 '!AF83</f>
        <v>0</v>
      </c>
      <c r="L219" s="161">
        <f>'VITESSEPL sens 1 '!AG83</f>
        <v>0</v>
      </c>
      <c r="M219" s="161">
        <f>'VITESSEPL sens 1 '!AH83</f>
        <v>0</v>
      </c>
      <c r="N219" s="240">
        <f>'VITESSEPL sens 1 '!AI83</f>
        <v>0</v>
      </c>
      <c r="O219" s="161">
        <f>'VITESSEPL sens 1 '!AK83</f>
        <v>0</v>
      </c>
      <c r="P219" s="161">
        <f>'VITESSEPL sens 1 '!AJ83</f>
        <v>0</v>
      </c>
      <c r="Q219" s="238">
        <f t="shared" si="21"/>
        <v>0</v>
      </c>
    </row>
    <row r="220" spans="1:17" x14ac:dyDescent="0.25">
      <c r="A220" s="233">
        <v>0.29166666666666702</v>
      </c>
      <c r="B220" s="234" t="s">
        <v>2</v>
      </c>
      <c r="C220" s="235">
        <f>'VITESSEVL sens 1 '!X84</f>
        <v>0</v>
      </c>
      <c r="D220" s="161">
        <f>'VITESSEVL sens 1 '!Y84</f>
        <v>0</v>
      </c>
      <c r="E220" s="161">
        <f>'VITESSEVL sens 1 '!Z84</f>
        <v>6</v>
      </c>
      <c r="F220" s="161">
        <f>'VITESSEVL sens 1 '!AA84</f>
        <v>8</v>
      </c>
      <c r="G220" s="161">
        <f>'VITESSEVL sens 1 '!AB84</f>
        <v>8</v>
      </c>
      <c r="H220" s="161">
        <f>'VITESSEVL sens 1 '!AC84</f>
        <v>0</v>
      </c>
      <c r="I220" s="161">
        <f>'VITESSEVL sens 1 '!AD84</f>
        <v>0</v>
      </c>
      <c r="J220" s="161">
        <f>'VITESSEVL sens 1 '!AE84</f>
        <v>0</v>
      </c>
      <c r="K220" s="161">
        <f>'VITESSEVL sens 1 '!AF84</f>
        <v>0</v>
      </c>
      <c r="L220" s="161">
        <f>'VITESSEVL sens 1 '!AG84</f>
        <v>0</v>
      </c>
      <c r="M220" s="161">
        <f>'VITESSEVL sens 1 '!AH84</f>
        <v>0</v>
      </c>
      <c r="N220" s="240">
        <f>'VITESSEVL sens 1 '!AI84</f>
        <v>0</v>
      </c>
      <c r="O220" s="161">
        <f>'VITESSEVL sens 1 '!AK84</f>
        <v>56</v>
      </c>
      <c r="P220" s="161">
        <f>'VITESSEVL sens 1 '!AJ84</f>
        <v>0</v>
      </c>
      <c r="Q220" s="238">
        <f t="shared" si="21"/>
        <v>0</v>
      </c>
    </row>
    <row r="221" spans="1:17" x14ac:dyDescent="0.25">
      <c r="A221" s="239"/>
      <c r="B221" s="234" t="s">
        <v>3</v>
      </c>
      <c r="C221" s="235">
        <f>'VITESSEPL sens 1 '!X84</f>
        <v>0</v>
      </c>
      <c r="D221" s="161">
        <f>'VITESSEPL sens 1 '!Y84</f>
        <v>0</v>
      </c>
      <c r="E221" s="161">
        <f>'VITESSEPL sens 1 '!Z84</f>
        <v>0</v>
      </c>
      <c r="F221" s="161">
        <f>'VITESSEPL sens 1 '!AA84</f>
        <v>0</v>
      </c>
      <c r="G221" s="161">
        <f>'VITESSEPL sens 1 '!AB84</f>
        <v>0</v>
      </c>
      <c r="H221" s="161">
        <f>'VITESSEPL sens 1 '!AC84</f>
        <v>0</v>
      </c>
      <c r="I221" s="161">
        <f>'VITESSEPL sens 1 '!AD84</f>
        <v>0</v>
      </c>
      <c r="J221" s="161">
        <f>'VITESSEPL sens 1 '!AE84</f>
        <v>0</v>
      </c>
      <c r="K221" s="161">
        <f>'VITESSEPL sens 1 '!AF84</f>
        <v>0</v>
      </c>
      <c r="L221" s="161">
        <f>'VITESSEPL sens 1 '!AG84</f>
        <v>0</v>
      </c>
      <c r="M221" s="161">
        <f>'VITESSEPL sens 1 '!AH84</f>
        <v>0</v>
      </c>
      <c r="N221" s="240">
        <f>'VITESSEPL sens 1 '!AI84</f>
        <v>0</v>
      </c>
      <c r="O221" s="161">
        <f>'VITESSEPL sens 1 '!AK84</f>
        <v>0</v>
      </c>
      <c r="P221" s="161">
        <f>'VITESSEPL sens 1 '!AJ84</f>
        <v>0</v>
      </c>
      <c r="Q221" s="238">
        <f t="shared" si="21"/>
        <v>0</v>
      </c>
    </row>
    <row r="222" spans="1:17" x14ac:dyDescent="0.25">
      <c r="A222" s="233">
        <v>0.33333333333333298</v>
      </c>
      <c r="B222" s="234" t="s">
        <v>2</v>
      </c>
      <c r="C222" s="235">
        <f>'VITESSEVL sens 1 '!X85</f>
        <v>0</v>
      </c>
      <c r="D222" s="161">
        <f>'VITESSEVL sens 1 '!Y85</f>
        <v>0</v>
      </c>
      <c r="E222" s="161">
        <f>'VITESSEVL sens 1 '!Z85</f>
        <v>13</v>
      </c>
      <c r="F222" s="161">
        <f>'VITESSEVL sens 1 '!AA85</f>
        <v>17</v>
      </c>
      <c r="G222" s="161">
        <f>'VITESSEVL sens 1 '!AB85</f>
        <v>7</v>
      </c>
      <c r="H222" s="161">
        <f>'VITESSEVL sens 1 '!AC85</f>
        <v>0</v>
      </c>
      <c r="I222" s="161">
        <f>'VITESSEVL sens 1 '!AD85</f>
        <v>0</v>
      </c>
      <c r="J222" s="161">
        <f>'VITESSEVL sens 1 '!AE85</f>
        <v>0</v>
      </c>
      <c r="K222" s="161">
        <f>'VITESSEVL sens 1 '!AF85</f>
        <v>0</v>
      </c>
      <c r="L222" s="161">
        <f>'VITESSEVL sens 1 '!AG85</f>
        <v>0</v>
      </c>
      <c r="M222" s="161">
        <f>'VITESSEVL sens 1 '!AH85</f>
        <v>0</v>
      </c>
      <c r="N222" s="240">
        <f>'VITESSEVL sens 1 '!AI85</f>
        <v>0</v>
      </c>
      <c r="O222" s="161">
        <f>'VITESSEVL sens 1 '!AK85</f>
        <v>53</v>
      </c>
      <c r="P222" s="161">
        <f>'VITESSEVL sens 1 '!AJ85</f>
        <v>0</v>
      </c>
      <c r="Q222" s="238">
        <f t="shared" si="21"/>
        <v>0</v>
      </c>
    </row>
    <row r="223" spans="1:17" x14ac:dyDescent="0.25">
      <c r="A223" s="239"/>
      <c r="B223" s="234" t="s">
        <v>3</v>
      </c>
      <c r="C223" s="235">
        <f>'VITESSEPL sens 1 '!X85</f>
        <v>0</v>
      </c>
      <c r="D223" s="161">
        <f>'VITESSEPL sens 1 '!Y85</f>
        <v>0</v>
      </c>
      <c r="E223" s="161">
        <f>'VITESSEPL sens 1 '!Z85</f>
        <v>1</v>
      </c>
      <c r="F223" s="161">
        <f>'VITESSEPL sens 1 '!AA85</f>
        <v>1</v>
      </c>
      <c r="G223" s="161">
        <f>'VITESSEPL sens 1 '!AB85</f>
        <v>0</v>
      </c>
      <c r="H223" s="161">
        <f>'VITESSEPL sens 1 '!AC85</f>
        <v>0</v>
      </c>
      <c r="I223" s="161">
        <f>'VITESSEPL sens 1 '!AD85</f>
        <v>0</v>
      </c>
      <c r="J223" s="161">
        <f>'VITESSEPL sens 1 '!AE85</f>
        <v>0</v>
      </c>
      <c r="K223" s="161">
        <f>'VITESSEPL sens 1 '!AF85</f>
        <v>0</v>
      </c>
      <c r="L223" s="161">
        <f>'VITESSEPL sens 1 '!AG85</f>
        <v>0</v>
      </c>
      <c r="M223" s="161">
        <f>'VITESSEPL sens 1 '!AH85</f>
        <v>0</v>
      </c>
      <c r="N223" s="240">
        <f>'VITESSEPL sens 1 '!AI85</f>
        <v>0</v>
      </c>
      <c r="O223" s="161">
        <f>'VITESSEPL sens 1 '!AK85</f>
        <v>50</v>
      </c>
      <c r="P223" s="161">
        <f>'VITESSEPL sens 1 '!AJ85</f>
        <v>0</v>
      </c>
      <c r="Q223" s="238">
        <f t="shared" si="21"/>
        <v>0</v>
      </c>
    </row>
    <row r="224" spans="1:17" x14ac:dyDescent="0.25">
      <c r="A224" s="233">
        <v>0.375</v>
      </c>
      <c r="B224" s="234" t="s">
        <v>2</v>
      </c>
      <c r="C224" s="235">
        <f>'VITESSEVL sens 1 '!X86</f>
        <v>0</v>
      </c>
      <c r="D224" s="161">
        <f>'VITESSEVL sens 1 '!Y86</f>
        <v>1</v>
      </c>
      <c r="E224" s="161">
        <f>'VITESSEVL sens 1 '!Z86</f>
        <v>2</v>
      </c>
      <c r="F224" s="161">
        <f>'VITESSEVL sens 1 '!AA86</f>
        <v>29</v>
      </c>
      <c r="G224" s="161">
        <f>'VITESSEVL sens 1 '!AB86</f>
        <v>12</v>
      </c>
      <c r="H224" s="161">
        <f>'VITESSEVL sens 1 '!AC86</f>
        <v>2</v>
      </c>
      <c r="I224" s="161">
        <f>'VITESSEVL sens 1 '!AD86</f>
        <v>0</v>
      </c>
      <c r="J224" s="161">
        <f>'VITESSEVL sens 1 '!AE86</f>
        <v>0</v>
      </c>
      <c r="K224" s="161">
        <f>'VITESSEVL sens 1 '!AF86</f>
        <v>0</v>
      </c>
      <c r="L224" s="161">
        <f>'VITESSEVL sens 1 '!AG86</f>
        <v>0</v>
      </c>
      <c r="M224" s="161">
        <f>'VITESSEVL sens 1 '!AH86</f>
        <v>0</v>
      </c>
      <c r="N224" s="240">
        <f>'VITESSEVL sens 1 '!AI86</f>
        <v>0</v>
      </c>
      <c r="O224" s="161">
        <f>'VITESSEVL sens 1 '!AK86</f>
        <v>58</v>
      </c>
      <c r="P224" s="161">
        <f>'VITESSEVL sens 1 '!AJ86</f>
        <v>0</v>
      </c>
      <c r="Q224" s="238">
        <f t="shared" si="21"/>
        <v>0</v>
      </c>
    </row>
    <row r="225" spans="1:17" x14ac:dyDescent="0.25">
      <c r="A225" s="239"/>
      <c r="B225" s="234" t="s">
        <v>3</v>
      </c>
      <c r="C225" s="235">
        <f>'VITESSEPL sens 1 '!X86</f>
        <v>0</v>
      </c>
      <c r="D225" s="161">
        <f>'VITESSEPL sens 1 '!Y86</f>
        <v>0</v>
      </c>
      <c r="E225" s="161">
        <f>'VITESSEPL sens 1 '!Z86</f>
        <v>0</v>
      </c>
      <c r="F225" s="161">
        <f>'VITESSEPL sens 1 '!AA86</f>
        <v>1</v>
      </c>
      <c r="G225" s="161">
        <f>'VITESSEPL sens 1 '!AB86</f>
        <v>0</v>
      </c>
      <c r="H225" s="161">
        <f>'VITESSEPL sens 1 '!AC86</f>
        <v>0</v>
      </c>
      <c r="I225" s="161">
        <f>'VITESSEPL sens 1 '!AD86</f>
        <v>0</v>
      </c>
      <c r="J225" s="161">
        <f>'VITESSEPL sens 1 '!AE86</f>
        <v>0</v>
      </c>
      <c r="K225" s="161">
        <f>'VITESSEPL sens 1 '!AF86</f>
        <v>0</v>
      </c>
      <c r="L225" s="161">
        <f>'VITESSEPL sens 1 '!AG86</f>
        <v>0</v>
      </c>
      <c r="M225" s="161">
        <f>'VITESSEPL sens 1 '!AH86</f>
        <v>0</v>
      </c>
      <c r="N225" s="240">
        <f>'VITESSEPL sens 1 '!AI86</f>
        <v>0</v>
      </c>
      <c r="O225" s="161">
        <f>'VITESSEPL sens 1 '!AK86</f>
        <v>55</v>
      </c>
      <c r="P225" s="161">
        <f>'VITESSEPL sens 1 '!AJ86</f>
        <v>0</v>
      </c>
      <c r="Q225" s="238">
        <f t="shared" si="21"/>
        <v>0</v>
      </c>
    </row>
    <row r="226" spans="1:17" x14ac:dyDescent="0.25">
      <c r="A226" s="233">
        <v>0.41666666666666702</v>
      </c>
      <c r="B226" s="234" t="s">
        <v>2</v>
      </c>
      <c r="C226" s="235">
        <f>'VITESSEVL sens 1 '!X87</f>
        <v>0</v>
      </c>
      <c r="D226" s="161">
        <f>'VITESSEVL sens 1 '!Y87</f>
        <v>0</v>
      </c>
      <c r="E226" s="161">
        <f>'VITESSEVL sens 1 '!Z87</f>
        <v>10</v>
      </c>
      <c r="F226" s="161">
        <f>'VITESSEVL sens 1 '!AA87</f>
        <v>35</v>
      </c>
      <c r="G226" s="161">
        <f>'VITESSEVL sens 1 '!AB87</f>
        <v>10</v>
      </c>
      <c r="H226" s="161">
        <f>'VITESSEVL sens 1 '!AC87</f>
        <v>1</v>
      </c>
      <c r="I226" s="161">
        <f>'VITESSEVL sens 1 '!AD87</f>
        <v>1</v>
      </c>
      <c r="J226" s="161">
        <f>'VITESSEVL sens 1 '!AE87</f>
        <v>0</v>
      </c>
      <c r="K226" s="161">
        <f>'VITESSEVL sens 1 '!AF87</f>
        <v>0</v>
      </c>
      <c r="L226" s="161">
        <f>'VITESSEVL sens 1 '!AG87</f>
        <v>0</v>
      </c>
      <c r="M226" s="161">
        <f>'VITESSEVL sens 1 '!AH87</f>
        <v>0</v>
      </c>
      <c r="N226" s="240">
        <f>'VITESSEVL sens 1 '!AI87</f>
        <v>0</v>
      </c>
      <c r="O226" s="161">
        <f>'VITESSEVL sens 1 '!AK87</f>
        <v>56</v>
      </c>
      <c r="P226" s="161">
        <f>'VITESSEVL sens 1 '!AJ87</f>
        <v>1</v>
      </c>
      <c r="Q226" s="238">
        <f t="shared" si="21"/>
        <v>1.7543859649122806E-2</v>
      </c>
    </row>
    <row r="227" spans="1:17" x14ac:dyDescent="0.25">
      <c r="A227" s="239"/>
      <c r="B227" s="234" t="s">
        <v>3</v>
      </c>
      <c r="C227" s="235">
        <f>'VITESSEPL sens 1 '!X87</f>
        <v>0</v>
      </c>
      <c r="D227" s="161">
        <f>'VITESSEPL sens 1 '!Y87</f>
        <v>0</v>
      </c>
      <c r="E227" s="161">
        <f>'VITESSEPL sens 1 '!Z87</f>
        <v>2</v>
      </c>
      <c r="F227" s="161">
        <f>'VITESSEPL sens 1 '!AA87</f>
        <v>0</v>
      </c>
      <c r="G227" s="161">
        <f>'VITESSEPL sens 1 '!AB87</f>
        <v>0</v>
      </c>
      <c r="H227" s="161">
        <f>'VITESSEPL sens 1 '!AC87</f>
        <v>0</v>
      </c>
      <c r="I227" s="161">
        <f>'VITESSEPL sens 1 '!AD87</f>
        <v>0</v>
      </c>
      <c r="J227" s="161">
        <f>'VITESSEPL sens 1 '!AE87</f>
        <v>0</v>
      </c>
      <c r="K227" s="161">
        <f>'VITESSEPL sens 1 '!AF87</f>
        <v>0</v>
      </c>
      <c r="L227" s="161">
        <f>'VITESSEPL sens 1 '!AG87</f>
        <v>0</v>
      </c>
      <c r="M227" s="161">
        <f>'VITESSEPL sens 1 '!AH87</f>
        <v>0</v>
      </c>
      <c r="N227" s="240">
        <f>'VITESSEPL sens 1 '!AI87</f>
        <v>0</v>
      </c>
      <c r="O227" s="161">
        <f>'VITESSEPL sens 1 '!AK87</f>
        <v>45</v>
      </c>
      <c r="P227" s="161">
        <f>'VITESSEPL sens 1 '!AJ87</f>
        <v>0</v>
      </c>
      <c r="Q227" s="238">
        <f t="shared" si="21"/>
        <v>0</v>
      </c>
    </row>
    <row r="228" spans="1:17" x14ac:dyDescent="0.25">
      <c r="A228" s="233">
        <v>0.45833333333333298</v>
      </c>
      <c r="B228" s="234" t="s">
        <v>2</v>
      </c>
      <c r="C228" s="235">
        <f>'VITESSEVL sens 1 '!X88</f>
        <v>0</v>
      </c>
      <c r="D228" s="161">
        <f>'VITESSEVL sens 1 '!Y88</f>
        <v>0</v>
      </c>
      <c r="E228" s="161">
        <f>'VITESSEVL sens 1 '!Z88</f>
        <v>12</v>
      </c>
      <c r="F228" s="161">
        <f>'VITESSEVL sens 1 '!AA88</f>
        <v>30</v>
      </c>
      <c r="G228" s="161">
        <f>'VITESSEVL sens 1 '!AB88</f>
        <v>9</v>
      </c>
      <c r="H228" s="161">
        <f>'VITESSEVL sens 1 '!AC88</f>
        <v>0</v>
      </c>
      <c r="I228" s="161">
        <f>'VITESSEVL sens 1 '!AD88</f>
        <v>1</v>
      </c>
      <c r="J228" s="161">
        <f>'VITESSEVL sens 1 '!AE88</f>
        <v>0</v>
      </c>
      <c r="K228" s="161">
        <f>'VITESSEVL sens 1 '!AF88</f>
        <v>0</v>
      </c>
      <c r="L228" s="161">
        <f>'VITESSEVL sens 1 '!AG88</f>
        <v>0</v>
      </c>
      <c r="M228" s="161">
        <f>'VITESSEVL sens 1 '!AH88</f>
        <v>0</v>
      </c>
      <c r="N228" s="240">
        <f>'VITESSEVL sens 1 '!AI88</f>
        <v>0</v>
      </c>
      <c r="O228" s="161">
        <f>'VITESSEVL sens 1 '!AK88</f>
        <v>55</v>
      </c>
      <c r="P228" s="161">
        <f>'VITESSEVL sens 1 '!AJ88</f>
        <v>1</v>
      </c>
      <c r="Q228" s="238">
        <f t="shared" si="21"/>
        <v>1.9230769230769232E-2</v>
      </c>
    </row>
    <row r="229" spans="1:17" x14ac:dyDescent="0.25">
      <c r="A229" s="239"/>
      <c r="B229" s="234" t="s">
        <v>3</v>
      </c>
      <c r="C229" s="235">
        <f>'VITESSEPL sens 1 '!X88</f>
        <v>0</v>
      </c>
      <c r="D229" s="161">
        <f>'VITESSEPL sens 1 '!Y88</f>
        <v>0</v>
      </c>
      <c r="E229" s="161">
        <f>'VITESSEPL sens 1 '!Z88</f>
        <v>0</v>
      </c>
      <c r="F229" s="161">
        <f>'VITESSEPL sens 1 '!AA88</f>
        <v>0</v>
      </c>
      <c r="G229" s="161">
        <f>'VITESSEPL sens 1 '!AB88</f>
        <v>0</v>
      </c>
      <c r="H229" s="161">
        <f>'VITESSEPL sens 1 '!AC88</f>
        <v>0</v>
      </c>
      <c r="I229" s="161">
        <f>'VITESSEPL sens 1 '!AD88</f>
        <v>0</v>
      </c>
      <c r="J229" s="161">
        <f>'VITESSEPL sens 1 '!AE88</f>
        <v>0</v>
      </c>
      <c r="K229" s="161">
        <f>'VITESSEPL sens 1 '!AF88</f>
        <v>0</v>
      </c>
      <c r="L229" s="161">
        <f>'VITESSEPL sens 1 '!AG88</f>
        <v>0</v>
      </c>
      <c r="M229" s="161">
        <f>'VITESSEPL sens 1 '!AH88</f>
        <v>0</v>
      </c>
      <c r="N229" s="240">
        <f>'VITESSEPL sens 1 '!AI88</f>
        <v>0</v>
      </c>
      <c r="O229" s="161">
        <f>'VITESSEPL sens 1 '!AK88</f>
        <v>0</v>
      </c>
      <c r="P229" s="161">
        <f>'VITESSEPL sens 1 '!AJ88</f>
        <v>0</v>
      </c>
      <c r="Q229" s="238">
        <f t="shared" si="21"/>
        <v>0</v>
      </c>
    </row>
    <row r="230" spans="1:17" x14ac:dyDescent="0.25">
      <c r="A230" s="233">
        <v>0.5</v>
      </c>
      <c r="B230" s="234" t="s">
        <v>2</v>
      </c>
      <c r="C230" s="235">
        <f>'VITESSEVL sens 1 '!X89</f>
        <v>0</v>
      </c>
      <c r="D230" s="161">
        <f>'VITESSEVL sens 1 '!Y89</f>
        <v>0</v>
      </c>
      <c r="E230" s="161">
        <f>'VITESSEVL sens 1 '!Z89</f>
        <v>9</v>
      </c>
      <c r="F230" s="161">
        <f>'VITESSEVL sens 1 '!AA89</f>
        <v>22</v>
      </c>
      <c r="G230" s="161">
        <f>'VITESSEVL sens 1 '!AB89</f>
        <v>4</v>
      </c>
      <c r="H230" s="161">
        <f>'VITESSEVL sens 1 '!AC89</f>
        <v>2</v>
      </c>
      <c r="I230" s="161">
        <f>'VITESSEVL sens 1 '!AD89</f>
        <v>0</v>
      </c>
      <c r="J230" s="161">
        <f>'VITESSEVL sens 1 '!AE89</f>
        <v>0</v>
      </c>
      <c r="K230" s="161">
        <f>'VITESSEVL sens 1 '!AF89</f>
        <v>0</v>
      </c>
      <c r="L230" s="161">
        <f>'VITESSEVL sens 1 '!AG89</f>
        <v>0</v>
      </c>
      <c r="M230" s="161">
        <f>'VITESSEVL sens 1 '!AH89</f>
        <v>0</v>
      </c>
      <c r="N230" s="240">
        <f>'VITESSEVL sens 1 '!AI89</f>
        <v>0</v>
      </c>
      <c r="O230" s="161">
        <f>'VITESSEVL sens 1 '!AK89</f>
        <v>55</v>
      </c>
      <c r="P230" s="161">
        <f>'VITESSEVL sens 1 '!AJ89</f>
        <v>0</v>
      </c>
      <c r="Q230" s="238">
        <f t="shared" si="21"/>
        <v>0</v>
      </c>
    </row>
    <row r="231" spans="1:17" x14ac:dyDescent="0.25">
      <c r="A231" s="239"/>
      <c r="B231" s="234" t="s">
        <v>3</v>
      </c>
      <c r="C231" s="235">
        <f>'VITESSEPL sens 1 '!X89</f>
        <v>0</v>
      </c>
      <c r="D231" s="161">
        <f>'VITESSEPL sens 1 '!Y89</f>
        <v>0</v>
      </c>
      <c r="E231" s="161">
        <f>'VITESSEPL sens 1 '!Z89</f>
        <v>0</v>
      </c>
      <c r="F231" s="161">
        <f>'VITESSEPL sens 1 '!AA89</f>
        <v>0</v>
      </c>
      <c r="G231" s="161">
        <f>'VITESSEPL sens 1 '!AB89</f>
        <v>0</v>
      </c>
      <c r="H231" s="161">
        <f>'VITESSEPL sens 1 '!AC89</f>
        <v>0</v>
      </c>
      <c r="I231" s="161">
        <f>'VITESSEPL sens 1 '!AD89</f>
        <v>0</v>
      </c>
      <c r="J231" s="161">
        <f>'VITESSEPL sens 1 '!AE89</f>
        <v>0</v>
      </c>
      <c r="K231" s="161">
        <f>'VITESSEPL sens 1 '!AF89</f>
        <v>0</v>
      </c>
      <c r="L231" s="161">
        <f>'VITESSEPL sens 1 '!AG89</f>
        <v>0</v>
      </c>
      <c r="M231" s="161">
        <f>'VITESSEPL sens 1 '!AH89</f>
        <v>0</v>
      </c>
      <c r="N231" s="240">
        <f>'VITESSEPL sens 1 '!AI89</f>
        <v>0</v>
      </c>
      <c r="O231" s="161">
        <f>'VITESSEPL sens 1 '!AK89</f>
        <v>0</v>
      </c>
      <c r="P231" s="161">
        <f>'VITESSEPL sens 1 '!AJ89</f>
        <v>0</v>
      </c>
      <c r="Q231" s="238">
        <f t="shared" si="21"/>
        <v>0</v>
      </c>
    </row>
    <row r="232" spans="1:17" x14ac:dyDescent="0.25">
      <c r="A232" s="233">
        <v>0.54166666666666696</v>
      </c>
      <c r="B232" s="234" t="s">
        <v>2</v>
      </c>
      <c r="C232" s="235">
        <f>'VITESSEVL sens 1 '!X90</f>
        <v>0</v>
      </c>
      <c r="D232" s="161">
        <f>'VITESSEVL sens 1 '!Y90</f>
        <v>0</v>
      </c>
      <c r="E232" s="161">
        <f>'VITESSEVL sens 1 '!Z90</f>
        <v>4</v>
      </c>
      <c r="F232" s="161">
        <f>'VITESSEVL sens 1 '!AA90</f>
        <v>11</v>
      </c>
      <c r="G232" s="161">
        <f>'VITESSEVL sens 1 '!AB90</f>
        <v>11</v>
      </c>
      <c r="H232" s="161">
        <f>'VITESSEVL sens 1 '!AC90</f>
        <v>1</v>
      </c>
      <c r="I232" s="161">
        <f>'VITESSEVL sens 1 '!AD90</f>
        <v>0</v>
      </c>
      <c r="J232" s="161">
        <f>'VITESSEVL sens 1 '!AE90</f>
        <v>0</v>
      </c>
      <c r="K232" s="161">
        <f>'VITESSEVL sens 1 '!AF90</f>
        <v>0</v>
      </c>
      <c r="L232" s="161">
        <f>'VITESSEVL sens 1 '!AG90</f>
        <v>0</v>
      </c>
      <c r="M232" s="161">
        <f>'VITESSEVL sens 1 '!AH90</f>
        <v>0</v>
      </c>
      <c r="N232" s="240">
        <f>'VITESSEVL sens 1 '!AI90</f>
        <v>0</v>
      </c>
      <c r="O232" s="161">
        <f>'VITESSEVL sens 1 '!AK90</f>
        <v>58</v>
      </c>
      <c r="P232" s="161">
        <f>'VITESSEVL sens 1 '!AJ90</f>
        <v>0</v>
      </c>
      <c r="Q232" s="238">
        <f t="shared" si="21"/>
        <v>0</v>
      </c>
    </row>
    <row r="233" spans="1:17" x14ac:dyDescent="0.25">
      <c r="A233" s="239"/>
      <c r="B233" s="234" t="s">
        <v>3</v>
      </c>
      <c r="C233" s="235">
        <f>'VITESSEPL sens 1 '!X90</f>
        <v>0</v>
      </c>
      <c r="D233" s="161">
        <f>'VITESSEPL sens 1 '!Y90</f>
        <v>0</v>
      </c>
      <c r="E233" s="161">
        <f>'VITESSEPL sens 1 '!Z90</f>
        <v>0</v>
      </c>
      <c r="F233" s="161">
        <f>'VITESSEPL sens 1 '!AA90</f>
        <v>0</v>
      </c>
      <c r="G233" s="161">
        <f>'VITESSEPL sens 1 '!AB90</f>
        <v>0</v>
      </c>
      <c r="H233" s="161">
        <f>'VITESSEPL sens 1 '!AC90</f>
        <v>0</v>
      </c>
      <c r="I233" s="161">
        <f>'VITESSEPL sens 1 '!AD90</f>
        <v>0</v>
      </c>
      <c r="J233" s="161">
        <f>'VITESSEPL sens 1 '!AE90</f>
        <v>0</v>
      </c>
      <c r="K233" s="161">
        <f>'VITESSEPL sens 1 '!AF90</f>
        <v>0</v>
      </c>
      <c r="L233" s="161">
        <f>'VITESSEPL sens 1 '!AG90</f>
        <v>0</v>
      </c>
      <c r="M233" s="161">
        <f>'VITESSEPL sens 1 '!AH90</f>
        <v>0</v>
      </c>
      <c r="N233" s="240">
        <f>'VITESSEPL sens 1 '!AI90</f>
        <v>0</v>
      </c>
      <c r="O233" s="161">
        <f>'VITESSEPL sens 1 '!AK90</f>
        <v>0</v>
      </c>
      <c r="P233" s="161">
        <f>'VITESSEPL sens 1 '!AJ90</f>
        <v>0</v>
      </c>
      <c r="Q233" s="238">
        <f t="shared" si="21"/>
        <v>0</v>
      </c>
    </row>
    <row r="234" spans="1:17" x14ac:dyDescent="0.25">
      <c r="A234" s="233">
        <v>0.58333333333333304</v>
      </c>
      <c r="B234" s="234" t="s">
        <v>2</v>
      </c>
      <c r="C234" s="235">
        <f>'VITESSEVL sens 1 '!X91</f>
        <v>0</v>
      </c>
      <c r="D234" s="161">
        <f>'VITESSEVL sens 1 '!Y91</f>
        <v>1</v>
      </c>
      <c r="E234" s="161">
        <f>'VITESSEVL sens 1 '!Z91</f>
        <v>8</v>
      </c>
      <c r="F234" s="161">
        <f>'VITESSEVL sens 1 '!AA91</f>
        <v>26</v>
      </c>
      <c r="G234" s="161">
        <f>'VITESSEVL sens 1 '!AB91</f>
        <v>9</v>
      </c>
      <c r="H234" s="161">
        <f>'VITESSEVL sens 1 '!AC91</f>
        <v>1</v>
      </c>
      <c r="I234" s="161">
        <f>'VITESSEVL sens 1 '!AD91</f>
        <v>0</v>
      </c>
      <c r="J234" s="161">
        <f>'VITESSEVL sens 1 '!AE91</f>
        <v>0</v>
      </c>
      <c r="K234" s="161">
        <f>'VITESSEVL sens 1 '!AF91</f>
        <v>0</v>
      </c>
      <c r="L234" s="161">
        <f>'VITESSEVL sens 1 '!AG91</f>
        <v>1</v>
      </c>
      <c r="M234" s="161">
        <f>'VITESSEVL sens 1 '!AH91</f>
        <v>0</v>
      </c>
      <c r="N234" s="240">
        <f>'VITESSEVL sens 1 '!AI91</f>
        <v>0</v>
      </c>
      <c r="O234" s="161">
        <f>'VITESSEVL sens 1 '!AK91</f>
        <v>57</v>
      </c>
      <c r="P234" s="161">
        <f>'VITESSEVL sens 1 '!AJ91</f>
        <v>1</v>
      </c>
      <c r="Q234" s="238">
        <f t="shared" si="21"/>
        <v>2.1739130434782608E-2</v>
      </c>
    </row>
    <row r="235" spans="1:17" x14ac:dyDescent="0.25">
      <c r="A235" s="239"/>
      <c r="B235" s="234" t="s">
        <v>3</v>
      </c>
      <c r="C235" s="235">
        <f>'VITESSEPL sens 1 '!X91</f>
        <v>0</v>
      </c>
      <c r="D235" s="161">
        <f>'VITESSEPL sens 1 '!Y91</f>
        <v>0</v>
      </c>
      <c r="E235" s="161">
        <f>'VITESSEPL sens 1 '!Z91</f>
        <v>0</v>
      </c>
      <c r="F235" s="161">
        <f>'VITESSEPL sens 1 '!AA91</f>
        <v>0</v>
      </c>
      <c r="G235" s="161">
        <f>'VITESSEPL sens 1 '!AB91</f>
        <v>0</v>
      </c>
      <c r="H235" s="161">
        <f>'VITESSEPL sens 1 '!AC91</f>
        <v>0</v>
      </c>
      <c r="I235" s="161">
        <f>'VITESSEPL sens 1 '!AD91</f>
        <v>0</v>
      </c>
      <c r="J235" s="161">
        <f>'VITESSEPL sens 1 '!AE91</f>
        <v>0</v>
      </c>
      <c r="K235" s="161">
        <f>'VITESSEPL sens 1 '!AF91</f>
        <v>0</v>
      </c>
      <c r="L235" s="161">
        <f>'VITESSEPL sens 1 '!AG91</f>
        <v>0</v>
      </c>
      <c r="M235" s="161">
        <f>'VITESSEPL sens 1 '!AH91</f>
        <v>0</v>
      </c>
      <c r="N235" s="240">
        <f>'VITESSEPL sens 1 '!AI91</f>
        <v>0</v>
      </c>
      <c r="O235" s="161">
        <f>'VITESSEPL sens 1 '!AK91</f>
        <v>0</v>
      </c>
      <c r="P235" s="161">
        <f>'VITESSEPL sens 1 '!AJ91</f>
        <v>0</v>
      </c>
      <c r="Q235" s="238">
        <f t="shared" si="21"/>
        <v>0</v>
      </c>
    </row>
    <row r="236" spans="1:17" x14ac:dyDescent="0.25">
      <c r="A236" s="233">
        <v>0.625</v>
      </c>
      <c r="B236" s="234" t="s">
        <v>2</v>
      </c>
      <c r="C236" s="235">
        <f>'VITESSEVL sens 1 '!X92</f>
        <v>0</v>
      </c>
      <c r="D236" s="161">
        <f>'VITESSEVL sens 1 '!Y92</f>
        <v>1</v>
      </c>
      <c r="E236" s="161">
        <f>'VITESSEVL sens 1 '!Z92</f>
        <v>9</v>
      </c>
      <c r="F236" s="161">
        <f>'VITESSEVL sens 1 '!AA92</f>
        <v>23</v>
      </c>
      <c r="G236" s="161">
        <f>'VITESSEVL sens 1 '!AB92</f>
        <v>2</v>
      </c>
      <c r="H236" s="161">
        <f>'VITESSEVL sens 1 '!AC92</f>
        <v>2</v>
      </c>
      <c r="I236" s="161">
        <f>'VITESSEVL sens 1 '!AD92</f>
        <v>0</v>
      </c>
      <c r="J236" s="161">
        <f>'VITESSEVL sens 1 '!AE92</f>
        <v>0</v>
      </c>
      <c r="K236" s="161">
        <f>'VITESSEVL sens 1 '!AF92</f>
        <v>0</v>
      </c>
      <c r="L236" s="161">
        <f>'VITESSEVL sens 1 '!AG92</f>
        <v>0</v>
      </c>
      <c r="M236" s="161">
        <f>'VITESSEVL sens 1 '!AH92</f>
        <v>0</v>
      </c>
      <c r="N236" s="240">
        <f>'VITESSEVL sens 1 '!AI92</f>
        <v>0</v>
      </c>
      <c r="O236" s="161">
        <f>'VITESSEVL sens 1 '!AK92</f>
        <v>54</v>
      </c>
      <c r="P236" s="161">
        <f>'VITESSEVL sens 1 '!AJ92</f>
        <v>0</v>
      </c>
      <c r="Q236" s="238">
        <f t="shared" si="21"/>
        <v>0</v>
      </c>
    </row>
    <row r="237" spans="1:17" x14ac:dyDescent="0.25">
      <c r="A237" s="239"/>
      <c r="B237" s="234" t="s">
        <v>3</v>
      </c>
      <c r="C237" s="235">
        <f>'VITESSEPL sens 1 '!X92</f>
        <v>0</v>
      </c>
      <c r="D237" s="161">
        <f>'VITESSEPL sens 1 '!Y92</f>
        <v>0</v>
      </c>
      <c r="E237" s="161">
        <f>'VITESSEPL sens 1 '!Z92</f>
        <v>1</v>
      </c>
      <c r="F237" s="161">
        <f>'VITESSEPL sens 1 '!AA92</f>
        <v>0</v>
      </c>
      <c r="G237" s="161">
        <f>'VITESSEPL sens 1 '!AB92</f>
        <v>0</v>
      </c>
      <c r="H237" s="161">
        <f>'VITESSEPL sens 1 '!AC92</f>
        <v>0</v>
      </c>
      <c r="I237" s="161">
        <f>'VITESSEPL sens 1 '!AD92</f>
        <v>0</v>
      </c>
      <c r="J237" s="161">
        <f>'VITESSEPL sens 1 '!AE92</f>
        <v>0</v>
      </c>
      <c r="K237" s="161">
        <f>'VITESSEPL sens 1 '!AF92</f>
        <v>0</v>
      </c>
      <c r="L237" s="161">
        <f>'VITESSEPL sens 1 '!AG92</f>
        <v>0</v>
      </c>
      <c r="M237" s="161">
        <f>'VITESSEPL sens 1 '!AH92</f>
        <v>0</v>
      </c>
      <c r="N237" s="240">
        <f>'VITESSEPL sens 1 '!AI92</f>
        <v>0</v>
      </c>
      <c r="O237" s="161">
        <f>'VITESSEPL sens 1 '!AK92</f>
        <v>45</v>
      </c>
      <c r="P237" s="161">
        <f>'VITESSEPL sens 1 '!AJ92</f>
        <v>0</v>
      </c>
      <c r="Q237" s="238">
        <f t="shared" si="21"/>
        <v>0</v>
      </c>
    </row>
    <row r="238" spans="1:17" x14ac:dyDescent="0.25">
      <c r="A238" s="233">
        <v>0.66666666666666696</v>
      </c>
      <c r="B238" s="234" t="s">
        <v>2</v>
      </c>
      <c r="C238" s="235">
        <f>'VITESSEVL sens 1 '!X93</f>
        <v>0</v>
      </c>
      <c r="D238" s="161">
        <f>'VITESSEVL sens 1 '!Y93</f>
        <v>1</v>
      </c>
      <c r="E238" s="161">
        <f>'VITESSEVL sens 1 '!Z93</f>
        <v>7</v>
      </c>
      <c r="F238" s="161">
        <f>'VITESSEVL sens 1 '!AA93</f>
        <v>22</v>
      </c>
      <c r="G238" s="161">
        <f>'VITESSEVL sens 1 '!AB93</f>
        <v>8</v>
      </c>
      <c r="H238" s="161">
        <f>'VITESSEVL sens 1 '!AC93</f>
        <v>0</v>
      </c>
      <c r="I238" s="161">
        <f>'VITESSEVL sens 1 '!AD93</f>
        <v>0</v>
      </c>
      <c r="J238" s="161">
        <f>'VITESSEVL sens 1 '!AE93</f>
        <v>0</v>
      </c>
      <c r="K238" s="161">
        <f>'VITESSEVL sens 1 '!AF93</f>
        <v>0</v>
      </c>
      <c r="L238" s="161">
        <f>'VITESSEVL sens 1 '!AG93</f>
        <v>0</v>
      </c>
      <c r="M238" s="161">
        <f>'VITESSEVL sens 1 '!AH93</f>
        <v>0</v>
      </c>
      <c r="N238" s="240">
        <f>'VITESSEVL sens 1 '!AI93</f>
        <v>0</v>
      </c>
      <c r="O238" s="161">
        <f>'VITESSEVL sens 1 '!AK93</f>
        <v>55</v>
      </c>
      <c r="P238" s="161">
        <f>'VITESSEVL sens 1 '!AJ93</f>
        <v>0</v>
      </c>
      <c r="Q238" s="238">
        <f t="shared" si="21"/>
        <v>0</v>
      </c>
    </row>
    <row r="239" spans="1:17" x14ac:dyDescent="0.25">
      <c r="A239" s="239"/>
      <c r="B239" s="234" t="s">
        <v>3</v>
      </c>
      <c r="C239" s="235">
        <f>'VITESSEPL sens 1 '!X93</f>
        <v>0</v>
      </c>
      <c r="D239" s="161">
        <f>'VITESSEPL sens 1 '!Y93</f>
        <v>0</v>
      </c>
      <c r="E239" s="161">
        <f>'VITESSEPL sens 1 '!Z93</f>
        <v>0</v>
      </c>
      <c r="F239" s="161">
        <f>'VITESSEPL sens 1 '!AA93</f>
        <v>0</v>
      </c>
      <c r="G239" s="161">
        <f>'VITESSEPL sens 1 '!AB93</f>
        <v>0</v>
      </c>
      <c r="H239" s="161">
        <f>'VITESSEPL sens 1 '!AC93</f>
        <v>0</v>
      </c>
      <c r="I239" s="161">
        <f>'VITESSEPL sens 1 '!AD93</f>
        <v>0</v>
      </c>
      <c r="J239" s="161">
        <f>'VITESSEPL sens 1 '!AE93</f>
        <v>0</v>
      </c>
      <c r="K239" s="161">
        <f>'VITESSEPL sens 1 '!AF93</f>
        <v>0</v>
      </c>
      <c r="L239" s="161">
        <f>'VITESSEPL sens 1 '!AG93</f>
        <v>0</v>
      </c>
      <c r="M239" s="161">
        <f>'VITESSEPL sens 1 '!AH93</f>
        <v>0</v>
      </c>
      <c r="N239" s="240">
        <f>'VITESSEPL sens 1 '!AI93</f>
        <v>0</v>
      </c>
      <c r="O239" s="161">
        <f>'VITESSEPL sens 1 '!AK93</f>
        <v>0</v>
      </c>
      <c r="P239" s="161">
        <f>'VITESSEPL sens 1 '!AJ93</f>
        <v>0</v>
      </c>
      <c r="Q239" s="238">
        <f t="shared" si="21"/>
        <v>0</v>
      </c>
    </row>
    <row r="240" spans="1:17" x14ac:dyDescent="0.25">
      <c r="A240" s="233">
        <v>0.70833333333333304</v>
      </c>
      <c r="B240" s="234" t="s">
        <v>2</v>
      </c>
      <c r="C240" s="235">
        <f>'VITESSEVL sens 1 '!X94</f>
        <v>0</v>
      </c>
      <c r="D240" s="161">
        <f>'VITESSEVL sens 1 '!Y94</f>
        <v>0</v>
      </c>
      <c r="E240" s="161">
        <f>'VITESSEVL sens 1 '!Z94</f>
        <v>9</v>
      </c>
      <c r="F240" s="161">
        <f>'VITESSEVL sens 1 '!AA94</f>
        <v>26</v>
      </c>
      <c r="G240" s="161">
        <f>'VITESSEVL sens 1 '!AB94</f>
        <v>5</v>
      </c>
      <c r="H240" s="161">
        <f>'VITESSEVL sens 1 '!AC94</f>
        <v>0</v>
      </c>
      <c r="I240" s="161">
        <f>'VITESSEVL sens 1 '!AD94</f>
        <v>0</v>
      </c>
      <c r="J240" s="161">
        <f>'VITESSEVL sens 1 '!AE94</f>
        <v>0</v>
      </c>
      <c r="K240" s="161">
        <f>'VITESSEVL sens 1 '!AF94</f>
        <v>0</v>
      </c>
      <c r="L240" s="161">
        <f>'VITESSEVL sens 1 '!AG94</f>
        <v>0</v>
      </c>
      <c r="M240" s="161">
        <f>'VITESSEVL sens 1 '!AH94</f>
        <v>0</v>
      </c>
      <c r="N240" s="240">
        <f>'VITESSEVL sens 1 '!AI94</f>
        <v>0</v>
      </c>
      <c r="O240" s="161">
        <f>'VITESSEVL sens 1 '!AK94</f>
        <v>54</v>
      </c>
      <c r="P240" s="161">
        <f>'VITESSEVL sens 1 '!AJ94</f>
        <v>0</v>
      </c>
      <c r="Q240" s="238">
        <f t="shared" si="21"/>
        <v>0</v>
      </c>
    </row>
    <row r="241" spans="1:17" x14ac:dyDescent="0.25">
      <c r="A241" s="239"/>
      <c r="B241" s="234" t="s">
        <v>3</v>
      </c>
      <c r="C241" s="235">
        <f>'VITESSEPL sens 1 '!X94</f>
        <v>0</v>
      </c>
      <c r="D241" s="161">
        <f>'VITESSEPL sens 1 '!Y94</f>
        <v>0</v>
      </c>
      <c r="E241" s="161">
        <f>'VITESSEPL sens 1 '!Z94</f>
        <v>0</v>
      </c>
      <c r="F241" s="161">
        <f>'VITESSEPL sens 1 '!AA94</f>
        <v>0</v>
      </c>
      <c r="G241" s="161">
        <f>'VITESSEPL sens 1 '!AB94</f>
        <v>0</v>
      </c>
      <c r="H241" s="161">
        <f>'VITESSEPL sens 1 '!AC94</f>
        <v>0</v>
      </c>
      <c r="I241" s="161">
        <f>'VITESSEPL sens 1 '!AD94</f>
        <v>0</v>
      </c>
      <c r="J241" s="161">
        <f>'VITESSEPL sens 1 '!AE94</f>
        <v>0</v>
      </c>
      <c r="K241" s="161">
        <f>'VITESSEPL sens 1 '!AF94</f>
        <v>0</v>
      </c>
      <c r="L241" s="161">
        <f>'VITESSEPL sens 1 '!AG94</f>
        <v>0</v>
      </c>
      <c r="M241" s="161">
        <f>'VITESSEPL sens 1 '!AH94</f>
        <v>0</v>
      </c>
      <c r="N241" s="240">
        <f>'VITESSEPL sens 1 '!AI94</f>
        <v>0</v>
      </c>
      <c r="O241" s="161">
        <f>'VITESSEPL sens 1 '!AK94</f>
        <v>0</v>
      </c>
      <c r="P241" s="161">
        <f>'VITESSEPL sens 1 '!AJ94</f>
        <v>0</v>
      </c>
      <c r="Q241" s="238">
        <f t="shared" si="21"/>
        <v>0</v>
      </c>
    </row>
    <row r="242" spans="1:17" x14ac:dyDescent="0.25">
      <c r="A242" s="233">
        <v>0.75</v>
      </c>
      <c r="B242" s="234" t="s">
        <v>2</v>
      </c>
      <c r="C242" s="235">
        <f>'VITESSEVL sens 1 '!X95</f>
        <v>0</v>
      </c>
      <c r="D242" s="161">
        <f>'VITESSEVL sens 1 '!Y95</f>
        <v>3</v>
      </c>
      <c r="E242" s="161">
        <f>'VITESSEVL sens 1 '!Z95</f>
        <v>20</v>
      </c>
      <c r="F242" s="161">
        <f>'VITESSEVL sens 1 '!AA95</f>
        <v>20</v>
      </c>
      <c r="G242" s="161">
        <f>'VITESSEVL sens 1 '!AB95</f>
        <v>12</v>
      </c>
      <c r="H242" s="161">
        <f>'VITESSEVL sens 1 '!AC95</f>
        <v>3</v>
      </c>
      <c r="I242" s="161">
        <f>'VITESSEVL sens 1 '!AD95</f>
        <v>1</v>
      </c>
      <c r="J242" s="161">
        <f>'VITESSEVL sens 1 '!AE95</f>
        <v>0</v>
      </c>
      <c r="K242" s="161">
        <f>'VITESSEVL sens 1 '!AF95</f>
        <v>0</v>
      </c>
      <c r="L242" s="161">
        <f>'VITESSEVL sens 1 '!AG95</f>
        <v>0</v>
      </c>
      <c r="M242" s="161">
        <f>'VITESSEVL sens 1 '!AH95</f>
        <v>0</v>
      </c>
      <c r="N242" s="240">
        <f>'VITESSEVL sens 1 '!AI95</f>
        <v>0</v>
      </c>
      <c r="O242" s="161">
        <f>'VITESSEVL sens 1 '!AK95</f>
        <v>54</v>
      </c>
      <c r="P242" s="161">
        <f>'VITESSEVL sens 1 '!AJ95</f>
        <v>1</v>
      </c>
      <c r="Q242" s="238">
        <f t="shared" si="21"/>
        <v>1.6949152542372881E-2</v>
      </c>
    </row>
    <row r="243" spans="1:17" x14ac:dyDescent="0.25">
      <c r="A243" s="239"/>
      <c r="B243" s="234" t="s">
        <v>3</v>
      </c>
      <c r="C243" s="235">
        <f>'VITESSEPL sens 1 '!X95</f>
        <v>0</v>
      </c>
      <c r="D243" s="161">
        <f>'VITESSEPL sens 1 '!Y95</f>
        <v>1</v>
      </c>
      <c r="E243" s="161">
        <f>'VITESSEPL sens 1 '!Z95</f>
        <v>1</v>
      </c>
      <c r="F243" s="161">
        <f>'VITESSEPL sens 1 '!AA95</f>
        <v>1</v>
      </c>
      <c r="G243" s="161">
        <f>'VITESSEPL sens 1 '!AB95</f>
        <v>0</v>
      </c>
      <c r="H243" s="161">
        <f>'VITESSEPL sens 1 '!AC95</f>
        <v>0</v>
      </c>
      <c r="I243" s="161">
        <f>'VITESSEPL sens 1 '!AD95</f>
        <v>0</v>
      </c>
      <c r="J243" s="161">
        <f>'VITESSEPL sens 1 '!AE95</f>
        <v>0</v>
      </c>
      <c r="K243" s="161">
        <f>'VITESSEPL sens 1 '!AF95</f>
        <v>0</v>
      </c>
      <c r="L243" s="161">
        <f>'VITESSEPL sens 1 '!AG95</f>
        <v>0</v>
      </c>
      <c r="M243" s="161">
        <f>'VITESSEPL sens 1 '!AH95</f>
        <v>0</v>
      </c>
      <c r="N243" s="240">
        <f>'VITESSEPL sens 1 '!AI95</f>
        <v>0</v>
      </c>
      <c r="O243" s="161">
        <f>'VITESSEPL sens 1 '!AK95</f>
        <v>45</v>
      </c>
      <c r="P243" s="161">
        <f>'VITESSEPL sens 1 '!AJ95</f>
        <v>0</v>
      </c>
      <c r="Q243" s="238">
        <f t="shared" si="21"/>
        <v>0</v>
      </c>
    </row>
    <row r="244" spans="1:17" x14ac:dyDescent="0.25">
      <c r="A244" s="233">
        <v>0.79166666666666696</v>
      </c>
      <c r="B244" s="234" t="s">
        <v>2</v>
      </c>
      <c r="C244" s="235">
        <f>'VITESSEVL sens 1 '!X96</f>
        <v>0</v>
      </c>
      <c r="D244" s="161">
        <f>'VITESSEVL sens 1 '!Y96</f>
        <v>1</v>
      </c>
      <c r="E244" s="161">
        <f>'VITESSEVL sens 1 '!Z96</f>
        <v>8</v>
      </c>
      <c r="F244" s="161">
        <f>'VITESSEVL sens 1 '!AA96</f>
        <v>15</v>
      </c>
      <c r="G244" s="161">
        <f>'VITESSEVL sens 1 '!AB96</f>
        <v>8</v>
      </c>
      <c r="H244" s="161">
        <f>'VITESSEVL sens 1 '!AC96</f>
        <v>1</v>
      </c>
      <c r="I244" s="161">
        <f>'VITESSEVL sens 1 '!AD96</f>
        <v>0</v>
      </c>
      <c r="J244" s="161">
        <f>'VITESSEVL sens 1 '!AE96</f>
        <v>0</v>
      </c>
      <c r="K244" s="161">
        <f>'VITESSEVL sens 1 '!AF96</f>
        <v>0</v>
      </c>
      <c r="L244" s="161">
        <f>'VITESSEVL sens 1 '!AG96</f>
        <v>0</v>
      </c>
      <c r="M244" s="161">
        <f>'VITESSEVL sens 1 '!AH96</f>
        <v>0</v>
      </c>
      <c r="N244" s="240">
        <f>'VITESSEVL sens 1 '!AI96</f>
        <v>0</v>
      </c>
      <c r="O244" s="161">
        <f>'VITESSEVL sens 1 '!AK96</f>
        <v>55</v>
      </c>
      <c r="P244" s="161">
        <f>'VITESSEVL sens 1 '!AJ96</f>
        <v>0</v>
      </c>
      <c r="Q244" s="238">
        <f t="shared" si="21"/>
        <v>0</v>
      </c>
    </row>
    <row r="245" spans="1:17" x14ac:dyDescent="0.25">
      <c r="A245" s="239"/>
      <c r="B245" s="234" t="s">
        <v>3</v>
      </c>
      <c r="C245" s="235">
        <f>'VITESSEPL sens 1 '!X96</f>
        <v>0</v>
      </c>
      <c r="D245" s="161">
        <f>'VITESSEPL sens 1 '!Y96</f>
        <v>0</v>
      </c>
      <c r="E245" s="161">
        <f>'VITESSEPL sens 1 '!Z96</f>
        <v>2</v>
      </c>
      <c r="F245" s="161">
        <f>'VITESSEPL sens 1 '!AA96</f>
        <v>1</v>
      </c>
      <c r="G245" s="161">
        <f>'VITESSEPL sens 1 '!AB96</f>
        <v>0</v>
      </c>
      <c r="H245" s="161">
        <f>'VITESSEPL sens 1 '!AC96</f>
        <v>0</v>
      </c>
      <c r="I245" s="161">
        <f>'VITESSEPL sens 1 '!AD96</f>
        <v>0</v>
      </c>
      <c r="J245" s="161">
        <f>'VITESSEPL sens 1 '!AE96</f>
        <v>0</v>
      </c>
      <c r="K245" s="161">
        <f>'VITESSEPL sens 1 '!AF96</f>
        <v>0</v>
      </c>
      <c r="L245" s="161">
        <f>'VITESSEPL sens 1 '!AG96</f>
        <v>0</v>
      </c>
      <c r="M245" s="161">
        <f>'VITESSEPL sens 1 '!AH96</f>
        <v>0</v>
      </c>
      <c r="N245" s="240">
        <f>'VITESSEPL sens 1 '!AI96</f>
        <v>0</v>
      </c>
      <c r="O245" s="161">
        <f>'VITESSEPL sens 1 '!AK96</f>
        <v>48</v>
      </c>
      <c r="P245" s="161">
        <f>'VITESSEPL sens 1 '!AJ96</f>
        <v>0</v>
      </c>
      <c r="Q245" s="238">
        <f t="shared" si="21"/>
        <v>0</v>
      </c>
    </row>
    <row r="246" spans="1:17" x14ac:dyDescent="0.25">
      <c r="A246" s="233">
        <v>0.83333333333333304</v>
      </c>
      <c r="B246" s="234" t="s">
        <v>2</v>
      </c>
      <c r="C246" s="235">
        <f>'VITESSEVL sens 1 '!X97</f>
        <v>0</v>
      </c>
      <c r="D246" s="161">
        <f>'VITESSEVL sens 1 '!Y97</f>
        <v>0</v>
      </c>
      <c r="E246" s="161">
        <f>'VITESSEVL sens 1 '!Z97</f>
        <v>2</v>
      </c>
      <c r="F246" s="161">
        <f>'VITESSEVL sens 1 '!AA97</f>
        <v>5</v>
      </c>
      <c r="G246" s="161">
        <f>'VITESSEVL sens 1 '!AB97</f>
        <v>6</v>
      </c>
      <c r="H246" s="161">
        <f>'VITESSEVL sens 1 '!AC97</f>
        <v>1</v>
      </c>
      <c r="I246" s="161">
        <f>'VITESSEVL sens 1 '!AD97</f>
        <v>0</v>
      </c>
      <c r="J246" s="161">
        <f>'VITESSEVL sens 1 '!AE97</f>
        <v>0</v>
      </c>
      <c r="K246" s="161">
        <f>'VITESSEVL sens 1 '!AF97</f>
        <v>0</v>
      </c>
      <c r="L246" s="161">
        <f>'VITESSEVL sens 1 '!AG97</f>
        <v>0</v>
      </c>
      <c r="M246" s="161">
        <f>'VITESSEVL sens 1 '!AH97</f>
        <v>0</v>
      </c>
      <c r="N246" s="240">
        <f>'VITESSEVL sens 1 '!AI97</f>
        <v>0</v>
      </c>
      <c r="O246" s="161">
        <f>'VITESSEVL sens 1 '!AK97</f>
        <v>59</v>
      </c>
      <c r="P246" s="161">
        <f>'VITESSEVL sens 1 '!AJ97</f>
        <v>0</v>
      </c>
      <c r="Q246" s="238">
        <f t="shared" si="21"/>
        <v>0</v>
      </c>
    </row>
    <row r="247" spans="1:17" x14ac:dyDescent="0.25">
      <c r="A247" s="239"/>
      <c r="B247" s="234" t="s">
        <v>3</v>
      </c>
      <c r="C247" s="235">
        <f>'VITESSEPL sens 1 '!X97</f>
        <v>0</v>
      </c>
      <c r="D247" s="161">
        <f>'VITESSEPL sens 1 '!Y97</f>
        <v>0</v>
      </c>
      <c r="E247" s="161">
        <f>'VITESSEPL sens 1 '!Z97</f>
        <v>0</v>
      </c>
      <c r="F247" s="161">
        <f>'VITESSEPL sens 1 '!AA97</f>
        <v>0</v>
      </c>
      <c r="G247" s="161">
        <f>'VITESSEPL sens 1 '!AB97</f>
        <v>0</v>
      </c>
      <c r="H247" s="161">
        <f>'VITESSEPL sens 1 '!AC97</f>
        <v>0</v>
      </c>
      <c r="I247" s="161">
        <f>'VITESSEPL sens 1 '!AD97</f>
        <v>0</v>
      </c>
      <c r="J247" s="161">
        <f>'VITESSEPL sens 1 '!AE97</f>
        <v>0</v>
      </c>
      <c r="K247" s="161">
        <f>'VITESSEPL sens 1 '!AF97</f>
        <v>0</v>
      </c>
      <c r="L247" s="161">
        <f>'VITESSEPL sens 1 '!AG97</f>
        <v>0</v>
      </c>
      <c r="M247" s="161">
        <f>'VITESSEPL sens 1 '!AH97</f>
        <v>0</v>
      </c>
      <c r="N247" s="240">
        <f>'VITESSEPL sens 1 '!AI97</f>
        <v>0</v>
      </c>
      <c r="O247" s="161">
        <f>'VITESSEPL sens 1 '!AK97</f>
        <v>0</v>
      </c>
      <c r="P247" s="161">
        <f>'VITESSEPL sens 1 '!AJ97</f>
        <v>0</v>
      </c>
      <c r="Q247" s="238">
        <f t="shared" si="21"/>
        <v>0</v>
      </c>
    </row>
    <row r="248" spans="1:17" x14ac:dyDescent="0.25">
      <c r="A248" s="233">
        <v>0.875</v>
      </c>
      <c r="B248" s="234" t="s">
        <v>2</v>
      </c>
      <c r="C248" s="235">
        <f>'VITESSEVL sens 1 '!X98</f>
        <v>0</v>
      </c>
      <c r="D248" s="161">
        <f>'VITESSEVL sens 1 '!Y98</f>
        <v>0</v>
      </c>
      <c r="E248" s="161">
        <f>'VITESSEVL sens 1 '!Z98</f>
        <v>3</v>
      </c>
      <c r="F248" s="161">
        <f>'VITESSEVL sens 1 '!AA98</f>
        <v>9</v>
      </c>
      <c r="G248" s="161">
        <f>'VITESSEVL sens 1 '!AB98</f>
        <v>1</v>
      </c>
      <c r="H248" s="161">
        <f>'VITESSEVL sens 1 '!AC98</f>
        <v>1</v>
      </c>
      <c r="I248" s="161">
        <f>'VITESSEVL sens 1 '!AD98</f>
        <v>1</v>
      </c>
      <c r="J248" s="161">
        <f>'VITESSEVL sens 1 '!AE98</f>
        <v>0</v>
      </c>
      <c r="K248" s="161">
        <f>'VITESSEVL sens 1 '!AF98</f>
        <v>0</v>
      </c>
      <c r="L248" s="161">
        <f>'VITESSEVL sens 1 '!AG98</f>
        <v>0</v>
      </c>
      <c r="M248" s="161">
        <f>'VITESSEVL sens 1 '!AH98</f>
        <v>0</v>
      </c>
      <c r="N248" s="240">
        <f>'VITESSEVL sens 1 '!AI98</f>
        <v>0</v>
      </c>
      <c r="O248" s="161">
        <f>'VITESSEVL sens 1 '!AK98</f>
        <v>57</v>
      </c>
      <c r="P248" s="161">
        <f>'VITESSEVL sens 1 '!AJ98</f>
        <v>1</v>
      </c>
      <c r="Q248" s="238">
        <f t="shared" si="21"/>
        <v>6.6666666666666666E-2</v>
      </c>
    </row>
    <row r="249" spans="1:17" x14ac:dyDescent="0.25">
      <c r="A249" s="239"/>
      <c r="B249" s="234" t="s">
        <v>3</v>
      </c>
      <c r="C249" s="235">
        <f>'VITESSEPL sens 1 '!X98</f>
        <v>0</v>
      </c>
      <c r="D249" s="161">
        <f>'VITESSEPL sens 1 '!Y98</f>
        <v>0</v>
      </c>
      <c r="E249" s="161">
        <f>'VITESSEPL sens 1 '!Z98</f>
        <v>1</v>
      </c>
      <c r="F249" s="161">
        <f>'VITESSEPL sens 1 '!AA98</f>
        <v>0</v>
      </c>
      <c r="G249" s="161">
        <f>'VITESSEPL sens 1 '!AB98</f>
        <v>0</v>
      </c>
      <c r="H249" s="161">
        <f>'VITESSEPL sens 1 '!AC98</f>
        <v>0</v>
      </c>
      <c r="I249" s="161">
        <f>'VITESSEPL sens 1 '!AD98</f>
        <v>0</v>
      </c>
      <c r="J249" s="161">
        <f>'VITESSEPL sens 1 '!AE98</f>
        <v>0</v>
      </c>
      <c r="K249" s="161">
        <f>'VITESSEPL sens 1 '!AF98</f>
        <v>0</v>
      </c>
      <c r="L249" s="161">
        <f>'VITESSEPL sens 1 '!AG98</f>
        <v>0</v>
      </c>
      <c r="M249" s="161">
        <f>'VITESSEPL sens 1 '!AH98</f>
        <v>0</v>
      </c>
      <c r="N249" s="240">
        <f>'VITESSEPL sens 1 '!AI98</f>
        <v>0</v>
      </c>
      <c r="O249" s="161">
        <f>'VITESSEPL sens 1 '!AK98</f>
        <v>45</v>
      </c>
      <c r="P249" s="161">
        <f>'VITESSEPL sens 1 '!AJ98</f>
        <v>0</v>
      </c>
      <c r="Q249" s="238">
        <f t="shared" si="21"/>
        <v>0</v>
      </c>
    </row>
    <row r="250" spans="1:17" x14ac:dyDescent="0.25">
      <c r="A250" s="233">
        <v>0.91666666666666696</v>
      </c>
      <c r="B250" s="234" t="s">
        <v>2</v>
      </c>
      <c r="C250" s="235">
        <f>'VITESSEVL sens 1 '!X99</f>
        <v>0</v>
      </c>
      <c r="D250" s="161">
        <f>'VITESSEVL sens 1 '!Y99</f>
        <v>1</v>
      </c>
      <c r="E250" s="161">
        <f>'VITESSEVL sens 1 '!Z99</f>
        <v>0</v>
      </c>
      <c r="F250" s="161">
        <f>'VITESSEVL sens 1 '!AA99</f>
        <v>2</v>
      </c>
      <c r="G250" s="161">
        <f>'VITESSEVL sens 1 '!AB99</f>
        <v>3</v>
      </c>
      <c r="H250" s="161">
        <f>'VITESSEVL sens 1 '!AC99</f>
        <v>0</v>
      </c>
      <c r="I250" s="161">
        <f>'VITESSEVL sens 1 '!AD99</f>
        <v>0</v>
      </c>
      <c r="J250" s="161">
        <f>'VITESSEVL sens 1 '!AE99</f>
        <v>0</v>
      </c>
      <c r="K250" s="161">
        <f>'VITESSEVL sens 1 '!AF99</f>
        <v>0</v>
      </c>
      <c r="L250" s="161">
        <f>'VITESSEVL sens 1 '!AG99</f>
        <v>0</v>
      </c>
      <c r="M250" s="161">
        <f>'VITESSEVL sens 1 '!AH99</f>
        <v>0</v>
      </c>
      <c r="N250" s="240">
        <f>'VITESSEVL sens 1 '!AI99</f>
        <v>0</v>
      </c>
      <c r="O250" s="161">
        <f>'VITESSEVL sens 1 '!AK99</f>
        <v>57</v>
      </c>
      <c r="P250" s="161">
        <f>'VITESSEVL sens 1 '!AJ99</f>
        <v>0</v>
      </c>
      <c r="Q250" s="238">
        <f t="shared" si="21"/>
        <v>0</v>
      </c>
    </row>
    <row r="251" spans="1:17" x14ac:dyDescent="0.25">
      <c r="A251" s="239"/>
      <c r="B251" s="234" t="s">
        <v>3</v>
      </c>
      <c r="C251" s="235">
        <f>'VITESSEPL sens 1 '!X99</f>
        <v>0</v>
      </c>
      <c r="D251" s="161">
        <f>'VITESSEPL sens 1 '!Y99</f>
        <v>0</v>
      </c>
      <c r="E251" s="161">
        <f>'VITESSEPL sens 1 '!Z99</f>
        <v>0</v>
      </c>
      <c r="F251" s="161">
        <f>'VITESSEPL sens 1 '!AA99</f>
        <v>0</v>
      </c>
      <c r="G251" s="161">
        <f>'VITESSEPL sens 1 '!AB99</f>
        <v>0</v>
      </c>
      <c r="H251" s="161">
        <f>'VITESSEPL sens 1 '!AC99</f>
        <v>0</v>
      </c>
      <c r="I251" s="161">
        <f>'VITESSEPL sens 1 '!AD99</f>
        <v>0</v>
      </c>
      <c r="J251" s="161">
        <f>'VITESSEPL sens 1 '!AE99</f>
        <v>0</v>
      </c>
      <c r="K251" s="161">
        <f>'VITESSEPL sens 1 '!AF99</f>
        <v>0</v>
      </c>
      <c r="L251" s="161">
        <f>'VITESSEPL sens 1 '!AG99</f>
        <v>0</v>
      </c>
      <c r="M251" s="161">
        <f>'VITESSEPL sens 1 '!AH99</f>
        <v>0</v>
      </c>
      <c r="N251" s="240">
        <f>'VITESSEPL sens 1 '!AI99</f>
        <v>0</v>
      </c>
      <c r="O251" s="161">
        <f>'VITESSEPL sens 1 '!AK99</f>
        <v>0</v>
      </c>
      <c r="P251" s="161">
        <f>'VITESSEPL sens 1 '!AJ99</f>
        <v>0</v>
      </c>
      <c r="Q251" s="238">
        <f t="shared" si="21"/>
        <v>0</v>
      </c>
    </row>
    <row r="252" spans="1:17" x14ac:dyDescent="0.25">
      <c r="A252" s="233">
        <v>0.95833333333333304</v>
      </c>
      <c r="B252" s="234" t="s">
        <v>2</v>
      </c>
      <c r="C252" s="235">
        <f>'VITESSEVL sens 1 '!X100</f>
        <v>0</v>
      </c>
      <c r="D252" s="161">
        <f>'VITESSEVL sens 1 '!Y100</f>
        <v>0</v>
      </c>
      <c r="E252" s="161">
        <f>'VITESSEVL sens 1 '!Z100</f>
        <v>0</v>
      </c>
      <c r="F252" s="161">
        <f>'VITESSEVL sens 1 '!AA100</f>
        <v>0</v>
      </c>
      <c r="G252" s="161">
        <f>'VITESSEVL sens 1 '!AB100</f>
        <v>0</v>
      </c>
      <c r="H252" s="161">
        <f>'VITESSEVL sens 1 '!AC100</f>
        <v>0</v>
      </c>
      <c r="I252" s="161">
        <f>'VITESSEVL sens 1 '!AD100</f>
        <v>0</v>
      </c>
      <c r="J252" s="161">
        <f>'VITESSEVL sens 1 '!AE100</f>
        <v>0</v>
      </c>
      <c r="K252" s="161">
        <f>'VITESSEVL sens 1 '!AF100</f>
        <v>0</v>
      </c>
      <c r="L252" s="161">
        <f>'VITESSEVL sens 1 '!AG100</f>
        <v>0</v>
      </c>
      <c r="M252" s="161">
        <f>'VITESSEVL sens 1 '!AH100</f>
        <v>0</v>
      </c>
      <c r="N252" s="240">
        <f>'VITESSEVL sens 1 '!AI100</f>
        <v>0</v>
      </c>
      <c r="O252" s="161">
        <f>'VITESSEVL sens 1 '!AK100</f>
        <v>0</v>
      </c>
      <c r="P252" s="161">
        <f>'VITESSEVL sens 1 '!AJ100</f>
        <v>0</v>
      </c>
      <c r="Q252" s="238">
        <f t="shared" si="21"/>
        <v>0</v>
      </c>
    </row>
    <row r="253" spans="1:17" x14ac:dyDescent="0.25">
      <c r="A253" s="239"/>
      <c r="B253" s="231" t="s">
        <v>3</v>
      </c>
      <c r="C253" s="241">
        <f>'VITESSEPL sens 1 '!X100</f>
        <v>0</v>
      </c>
      <c r="D253" s="242">
        <f>'VITESSEPL sens 1 '!Y100</f>
        <v>0</v>
      </c>
      <c r="E253" s="242">
        <f>'VITESSEPL sens 1 '!Z100</f>
        <v>0</v>
      </c>
      <c r="F253" s="242">
        <f>'VITESSEPL sens 1 '!AA100</f>
        <v>0</v>
      </c>
      <c r="G253" s="242">
        <f>'VITESSEPL sens 1 '!AB100</f>
        <v>0</v>
      </c>
      <c r="H253" s="242">
        <f>'VITESSEPL sens 1 '!AC100</f>
        <v>0</v>
      </c>
      <c r="I253" s="242">
        <f>'VITESSEPL sens 1 '!AD100</f>
        <v>0</v>
      </c>
      <c r="J253" s="242">
        <f>'VITESSEPL sens 1 '!AE100</f>
        <v>0</v>
      </c>
      <c r="K253" s="242">
        <f>'VITESSEPL sens 1 '!AF100</f>
        <v>0</v>
      </c>
      <c r="L253" s="242">
        <f>'VITESSEPL sens 1 '!AG100</f>
        <v>0</v>
      </c>
      <c r="M253" s="242">
        <f>'VITESSEPL sens 1 '!AH100</f>
        <v>0</v>
      </c>
      <c r="N253" s="243">
        <f>'VITESSEPL sens 1 '!AI100</f>
        <v>0</v>
      </c>
      <c r="O253" s="161">
        <f>'VITESSEPL sens 1 '!AK100</f>
        <v>0</v>
      </c>
      <c r="P253" s="161">
        <f>'VITESSEPL sens 1 '!AJ100</f>
        <v>0</v>
      </c>
      <c r="Q253" s="244">
        <f t="shared" si="21"/>
        <v>0</v>
      </c>
    </row>
    <row r="254" spans="1:17" ht="9.9" customHeight="1" x14ac:dyDescent="0.25">
      <c r="A254" s="245" t="s">
        <v>53</v>
      </c>
      <c r="B254" s="278" t="s">
        <v>2</v>
      </c>
      <c r="C254" s="245">
        <f>C252+C250+C248+C246+C244+C242+C240+C238+C236+C234+C232+C230+C228+C226+C224+C222+C220+C218+C216+C214+C212+C210+C208+C206</f>
        <v>0</v>
      </c>
      <c r="D254" s="247">
        <f t="shared" ref="D254:N254" si="22">D252+D250+D248+D246+D244+D242+D240+D238+D236+D234+D232+D230+D228+D226+D224+D222+D220+D218+D216+D214+D212+D210+D208+D206</f>
        <v>9</v>
      </c>
      <c r="E254" s="247">
        <f t="shared" si="22"/>
        <v>123</v>
      </c>
      <c r="F254" s="247">
        <f t="shared" si="22"/>
        <v>314</v>
      </c>
      <c r="G254" s="247">
        <f t="shared" si="22"/>
        <v>126</v>
      </c>
      <c r="H254" s="247">
        <f t="shared" si="22"/>
        <v>18</v>
      </c>
      <c r="I254" s="247">
        <f t="shared" si="22"/>
        <v>4</v>
      </c>
      <c r="J254" s="247">
        <f t="shared" si="22"/>
        <v>1</v>
      </c>
      <c r="K254" s="247">
        <f t="shared" si="22"/>
        <v>0</v>
      </c>
      <c r="L254" s="247">
        <f t="shared" si="22"/>
        <v>1</v>
      </c>
      <c r="M254" s="247">
        <f t="shared" si="22"/>
        <v>0</v>
      </c>
      <c r="N254" s="247">
        <f t="shared" si="22"/>
        <v>0</v>
      </c>
      <c r="O254" s="247"/>
      <c r="P254" s="247"/>
      <c r="Q254" s="246"/>
    </row>
    <row r="255" spans="1:17" ht="9.9" customHeight="1" x14ac:dyDescent="0.25">
      <c r="A255" s="248" t="s">
        <v>3</v>
      </c>
      <c r="B255" s="277" t="s">
        <v>3</v>
      </c>
      <c r="C255" s="248">
        <f>C253+C251+C249+C247+C245+C243+C241+C239+C237+C235+C233+C231+C229+C227+C225+C223+C221+C219+C217+C215+C213+C211+C209+C207</f>
        <v>0</v>
      </c>
      <c r="D255" s="250">
        <f t="shared" ref="D255:N255" si="23">D253+D251+D249+D247+D245+D243+D241+D239+D237+D235+D233+D231+D229+D227+D225+D223+D221+D219+D217+D215+D213+D211+D209+D207</f>
        <v>1</v>
      </c>
      <c r="E255" s="250">
        <f t="shared" si="23"/>
        <v>8</v>
      </c>
      <c r="F255" s="250">
        <f t="shared" si="23"/>
        <v>4</v>
      </c>
      <c r="G255" s="250">
        <f t="shared" si="23"/>
        <v>0</v>
      </c>
      <c r="H255" s="250">
        <f t="shared" si="23"/>
        <v>0</v>
      </c>
      <c r="I255" s="250">
        <f t="shared" si="23"/>
        <v>0</v>
      </c>
      <c r="J255" s="250">
        <f t="shared" si="23"/>
        <v>0</v>
      </c>
      <c r="K255" s="250">
        <f t="shared" si="23"/>
        <v>0</v>
      </c>
      <c r="L255" s="250">
        <f t="shared" si="23"/>
        <v>0</v>
      </c>
      <c r="M255" s="250">
        <f t="shared" si="23"/>
        <v>0</v>
      </c>
      <c r="N255" s="250">
        <f t="shared" si="23"/>
        <v>0</v>
      </c>
      <c r="O255" s="250"/>
      <c r="P255" s="250"/>
      <c r="Q255" s="249"/>
    </row>
    <row r="256" spans="1:17" ht="9.9" customHeight="1" x14ac:dyDescent="0.25">
      <c r="A256" s="251" t="s">
        <v>136</v>
      </c>
      <c r="B256" s="275" t="s">
        <v>2</v>
      </c>
      <c r="C256" s="253">
        <f t="shared" ref="C256:N256" si="24">IF(SUM($C254:$N254)=0,0,C254/SUM($C254:$N254))</f>
        <v>0</v>
      </c>
      <c r="D256" s="254">
        <f t="shared" si="24"/>
        <v>1.5100671140939598E-2</v>
      </c>
      <c r="E256" s="254">
        <f t="shared" si="24"/>
        <v>0.2063758389261745</v>
      </c>
      <c r="F256" s="254">
        <f t="shared" si="24"/>
        <v>0.52684563758389258</v>
      </c>
      <c r="G256" s="254">
        <f t="shared" si="24"/>
        <v>0.21140939597315436</v>
      </c>
      <c r="H256" s="254">
        <f t="shared" si="24"/>
        <v>3.0201342281879196E-2</v>
      </c>
      <c r="I256" s="254">
        <f t="shared" si="24"/>
        <v>6.7114093959731542E-3</v>
      </c>
      <c r="J256" s="254">
        <f t="shared" si="24"/>
        <v>1.6778523489932886E-3</v>
      </c>
      <c r="K256" s="254">
        <f t="shared" si="24"/>
        <v>0</v>
      </c>
      <c r="L256" s="254">
        <f t="shared" si="24"/>
        <v>1.6778523489932886E-3</v>
      </c>
      <c r="M256" s="254">
        <f t="shared" si="24"/>
        <v>0</v>
      </c>
      <c r="N256" s="254">
        <f t="shared" si="24"/>
        <v>0</v>
      </c>
      <c r="O256" s="131"/>
      <c r="P256" s="131"/>
      <c r="Q256" s="252"/>
    </row>
    <row r="257" spans="1:17" ht="9.9" customHeight="1" x14ac:dyDescent="0.25">
      <c r="A257" s="251" t="s">
        <v>3</v>
      </c>
      <c r="B257" s="275" t="s">
        <v>3</v>
      </c>
      <c r="C257" s="253">
        <f t="shared" ref="C257:N257" si="25">IF(SUM($C255:$N255)=0,0,C255/SUM($C255:$N255))</f>
        <v>0</v>
      </c>
      <c r="D257" s="254">
        <f t="shared" si="25"/>
        <v>7.6923076923076927E-2</v>
      </c>
      <c r="E257" s="254">
        <f t="shared" si="25"/>
        <v>0.61538461538461542</v>
      </c>
      <c r="F257" s="254">
        <f t="shared" si="25"/>
        <v>0.30769230769230771</v>
      </c>
      <c r="G257" s="254">
        <f t="shared" si="25"/>
        <v>0</v>
      </c>
      <c r="H257" s="254">
        <f t="shared" si="25"/>
        <v>0</v>
      </c>
      <c r="I257" s="254">
        <f t="shared" si="25"/>
        <v>0</v>
      </c>
      <c r="J257" s="254">
        <f t="shared" si="25"/>
        <v>0</v>
      </c>
      <c r="K257" s="254">
        <f t="shared" si="25"/>
        <v>0</v>
      </c>
      <c r="L257" s="254">
        <f t="shared" si="25"/>
        <v>0</v>
      </c>
      <c r="M257" s="254">
        <f t="shared" si="25"/>
        <v>0</v>
      </c>
      <c r="N257" s="254">
        <f t="shared" si="25"/>
        <v>0</v>
      </c>
      <c r="O257" s="131"/>
      <c r="P257" s="131"/>
      <c r="Q257" s="252"/>
    </row>
    <row r="258" spans="1:17" ht="9.9" customHeight="1" x14ac:dyDescent="0.25">
      <c r="A258" s="248" t="s">
        <v>137</v>
      </c>
      <c r="B258" s="277" t="s">
        <v>2</v>
      </c>
      <c r="C258" s="255">
        <f>IF(SUM($C254:$N254)=0,0,SUM(NUIT4_VL1)/SUM($C254:$N254))</f>
        <v>0</v>
      </c>
      <c r="D258" s="256">
        <f>IF(SUM($C254:$N254)=0,0,SUM(NUIT4_VL2)/SUM($C254:$N254))</f>
        <v>1.6778523489932886E-3</v>
      </c>
      <c r="E258" s="256">
        <f>IF(SUM($C254:$N254)=0,0,SUM(NUIT4_VL3)/SUM($C254:$N254))</f>
        <v>0</v>
      </c>
      <c r="F258" s="256">
        <f>IF(SUM($C254:$N254)=0,0,SUM(NUIT4_VL4)/SUM($C254:$N254))</f>
        <v>1.8456375838926176E-2</v>
      </c>
      <c r="G258" s="256">
        <f>IF(SUM($C254:$N254)=0,0,SUM(NUIT4_VL5)/SUM($C254:$N254))</f>
        <v>1.8456375838926176E-2</v>
      </c>
      <c r="H258" s="256">
        <f>IF(SUM($C254:$N254)=0,0,SUM(NUIT4_VL6)/SUM($C254:$N254))</f>
        <v>5.0335570469798654E-3</v>
      </c>
      <c r="I258" s="256">
        <f>IF(SUM($C254:$N254)=0,0,SUM(NUIT4_VL7)/SUM($C254:$N254))</f>
        <v>0</v>
      </c>
      <c r="J258" s="256">
        <f>IF(SUM($C254:$N254)=0,0,SUM(NUIT4_VL8)/SUM($C254:$N254))</f>
        <v>1.6778523489932886E-3</v>
      </c>
      <c r="K258" s="256">
        <f>IF(SUM($C254:$N254)=0,0,SUM(NUIT4_VL9)/SUM($C254:$N254))</f>
        <v>0</v>
      </c>
      <c r="L258" s="256">
        <f>IF(SUM($C254:$N254)=0,0,SUM(NUIT4_VL10)/SUM($C254:$N254))</f>
        <v>0</v>
      </c>
      <c r="M258" s="256">
        <f>IF(SUM($C254:$N254)=0,0,SUM(NUIT4_VL11)/SUM($C254:$N254))</f>
        <v>0</v>
      </c>
      <c r="N258" s="256">
        <f>IF(SUM($C254:$N254)=0,0,SUM(NUIT4_VL12)/SUM($C254:$N254))</f>
        <v>0</v>
      </c>
      <c r="O258" s="250"/>
      <c r="P258" s="250"/>
      <c r="Q258" s="249"/>
    </row>
    <row r="259" spans="1:17" ht="9.9" customHeight="1" x14ac:dyDescent="0.25">
      <c r="A259" s="248" t="s">
        <v>3</v>
      </c>
      <c r="B259" s="277" t="s">
        <v>3</v>
      </c>
      <c r="C259" s="255">
        <f>IF(SUM($C255:$N255)=0,0,SUM(Nuit4_PL1)/SUM($C255:$N255))</f>
        <v>0</v>
      </c>
      <c r="D259" s="256">
        <f>IF(SUM($C255:$N255)=0,0,SUM(Nuit4_PL2)/SUM($C255:$N255))</f>
        <v>0</v>
      </c>
      <c r="E259" s="256">
        <f>IF(SUM($C255:$N255)=0,0,SUM(Nuit4_PL3)/SUM($C255:$N255))</f>
        <v>0</v>
      </c>
      <c r="F259" s="256">
        <f>IF(SUM($C255:$N255)=0,0,SUM(Nuit4_PL4)/SUM($C255:$N255))</f>
        <v>0</v>
      </c>
      <c r="G259" s="256">
        <f>IF(SUM($C255:$N255)=0,0,SUM(Nuit4_PL5)/SUM($C255:$N255))</f>
        <v>0</v>
      </c>
      <c r="H259" s="256">
        <f>IF(SUM($C255:$N255)=0,0,SUM(Nuit4_PL6)/SUM($C255:$N255))</f>
        <v>0</v>
      </c>
      <c r="I259" s="256">
        <f>IF(SUM($C255:$N255)=0,0,SUM(Nuit4_PL7)/SUM($C255:$N255))</f>
        <v>0</v>
      </c>
      <c r="J259" s="256">
        <f>IF(SUM($C255:$N255)=0,0,SUM(Nuit3_PL8)/SUM($C255:$N255))</f>
        <v>0</v>
      </c>
      <c r="K259" s="256">
        <f>IF(SUM($C255:$N255)=0,0,SUM(Nuit4_PL9)/SUM($C255:$N255))</f>
        <v>0</v>
      </c>
      <c r="L259" s="256">
        <f>IF(SUM($C255:$N255)=0,0,SUM(Nuit4_PL10)/SUM($C255:$N255))</f>
        <v>0</v>
      </c>
      <c r="M259" s="256">
        <f>IF(SUM($C255:$N255)=0,0,SUM(Nuit4_PL11)/SUM($C255:$N255))</f>
        <v>0</v>
      </c>
      <c r="N259" s="256">
        <f>IF(SUM($C255:$N255)=0,0,SUM(Nuit4_PL12)/SUM($C255:$N255))</f>
        <v>0</v>
      </c>
      <c r="O259" s="250"/>
      <c r="P259" s="250"/>
      <c r="Q259" s="249"/>
    </row>
    <row r="260" spans="1:17" ht="9.9" customHeight="1" x14ac:dyDescent="0.25">
      <c r="A260" s="251" t="s">
        <v>120</v>
      </c>
      <c r="B260" s="275" t="s">
        <v>2</v>
      </c>
      <c r="C260" s="279">
        <f>IF(SUM($C254:$N254)=0,0,($C254-SUM(NUIT4_VL1))/SUM($C254:$N254))</f>
        <v>0</v>
      </c>
      <c r="D260" s="254">
        <f>IF(SUM($C254:$N254)=0,0,($D254-SUM(NUIT4_VL2))/SUM($C254:$N254))</f>
        <v>1.3422818791946308E-2</v>
      </c>
      <c r="E260" s="254">
        <f>IF(SUM($C254:$N254)=0,0,($E254-SUM(NUIT4_VL3))/SUM($C254:$N254))</f>
        <v>0.2063758389261745</v>
      </c>
      <c r="F260" s="254">
        <f>IF(SUM($C254:$N254)=0,0,($F254-SUM(NUIT4_VL4))/SUM($C254:$N254))</f>
        <v>0.50838926174496646</v>
      </c>
      <c r="G260" s="254">
        <f>IF(SUM($C254:$N254)=0,0,($G254-SUM(NUIT4_VL5))/SUM($C254:$N254))</f>
        <v>0.19295302013422819</v>
      </c>
      <c r="H260" s="254">
        <f>IF(SUM($C254:$N254)=0,0,($H254-SUM(NUIT4_VL6))/SUM($C254:$N254))</f>
        <v>2.5167785234899327E-2</v>
      </c>
      <c r="I260" s="254">
        <f>IF(SUM($C254:$N254)=0,0,($I254-SUM(NUIT4_VL7))/SUM($C254:$N254))</f>
        <v>6.7114093959731542E-3</v>
      </c>
      <c r="J260" s="254">
        <f>IF(SUM($C254:$N254)=0,0,($J254-SUM(NUIT4_VL8))/SUM($C254:$N254))</f>
        <v>0</v>
      </c>
      <c r="K260" s="254">
        <f>IF(SUM($C254:$N254)=0,0,($K254-SUM(NUIT4_VL9))/SUM($C254:$N254))</f>
        <v>0</v>
      </c>
      <c r="L260" s="254">
        <f>IF(SUM($C254:$N254)=0,0,($L254-SUM(NUIT4_VL10))/SUM($C254:$N254))</f>
        <v>1.6778523489932886E-3</v>
      </c>
      <c r="M260" s="254">
        <f>IF(SUM($C254:$N254)=0,0,($M254-SUM(NUIT4_VL11))/SUM($C254:$N254))</f>
        <v>0</v>
      </c>
      <c r="N260" s="254">
        <f>IF(SUM($C254:$N254)=0,0,($N254-SUM(NUIT4_VL12))/SUM($C254:$N254))</f>
        <v>0</v>
      </c>
      <c r="O260" s="131"/>
      <c r="P260" s="131"/>
      <c r="Q260" s="252"/>
    </row>
    <row r="261" spans="1:17" ht="9.9" customHeight="1" x14ac:dyDescent="0.25">
      <c r="A261" s="251" t="s">
        <v>3</v>
      </c>
      <c r="B261" s="275" t="s">
        <v>3</v>
      </c>
      <c r="C261" s="279">
        <f>IF(SUM($C255:$N255)=0,0,($C255-SUM(Nuit4_PL1))/SUM($C255:$N255))</f>
        <v>0</v>
      </c>
      <c r="D261" s="254">
        <f>IF(SUM($C255:$N255)=0,0,($D255-SUM(Nuit4_PL2))/SUM($C255:$N255))</f>
        <v>7.6923076923076927E-2</v>
      </c>
      <c r="E261" s="254">
        <f>IF(SUM($C255:$N255)=0,0,($E255-SUM(Nuit4_PL3))/SUM($C255:$N255))</f>
        <v>0.61538461538461542</v>
      </c>
      <c r="F261" s="254">
        <f>IF(SUM($C255:$N255)=0,0,($F255-SUM(Nuit4_PL4))/SUM($C255:$N255))</f>
        <v>0.30769230769230771</v>
      </c>
      <c r="G261" s="254">
        <f>IF(SUM($C255:$N255)=0,0,($G255-SUM(Nuit4_PL5))/SUM($C255:$N255))</f>
        <v>0</v>
      </c>
      <c r="H261" s="254">
        <f>IF(SUM($C255:$N255)=0,0,($H255-SUM(Nuit4_PL6))/SUM($C255:$N255))</f>
        <v>0</v>
      </c>
      <c r="I261" s="254">
        <f>IF(SUM($C255:$N255)=0,0,($I255-SUM(Nuit4_PL7))/SUM($C255:$N255))</f>
        <v>0</v>
      </c>
      <c r="J261" s="254">
        <f>IF(SUM($C255:$N255)=0,0,($J255-SUM(Nuit4_PL8))/SUM($C255:$N255))</f>
        <v>0</v>
      </c>
      <c r="K261" s="254">
        <f>IF(SUM($C255:$N255)=0,0,($K255-SUM(Nuit4_PL9))/SUM($C255:$N255))</f>
        <v>0</v>
      </c>
      <c r="L261" s="254">
        <f>IF(SUM($C255:$N255)=0,0,($L255-SUM(Nuit4_PL10))/SUM($C255:$N255))</f>
        <v>0</v>
      </c>
      <c r="M261" s="254">
        <f>IF(SUM($C255:$N255)=0,0,($M255-SUM(Nuit4_PL11))/SUM($C255:$N255))</f>
        <v>0</v>
      </c>
      <c r="N261" s="254">
        <f>IF(SUM($C255:$N255)=0,0,($N255-SUM(Nuit4_PL12))/SUM($C255:$N255))</f>
        <v>0</v>
      </c>
      <c r="O261" s="131"/>
      <c r="P261" s="131"/>
      <c r="Q261" s="252"/>
    </row>
    <row r="262" spans="1:17" ht="9.9" customHeight="1" x14ac:dyDescent="0.25">
      <c r="A262" s="248" t="s">
        <v>134</v>
      </c>
      <c r="B262" s="277" t="s">
        <v>2</v>
      </c>
      <c r="C262" s="258">
        <f t="shared" ref="C262:M263" si="26">C254/24</f>
        <v>0</v>
      </c>
      <c r="D262" s="258">
        <f t="shared" si="26"/>
        <v>0.375</v>
      </c>
      <c r="E262" s="258">
        <f t="shared" si="26"/>
        <v>5.125</v>
      </c>
      <c r="F262" s="258">
        <f t="shared" si="26"/>
        <v>13.083333333333334</v>
      </c>
      <c r="G262" s="258">
        <f t="shared" si="26"/>
        <v>5.25</v>
      </c>
      <c r="H262" s="258">
        <f t="shared" si="26"/>
        <v>0.75</v>
      </c>
      <c r="I262" s="258">
        <f t="shared" si="26"/>
        <v>0.16666666666666666</v>
      </c>
      <c r="J262" s="258">
        <f t="shared" si="26"/>
        <v>4.1666666666666664E-2</v>
      </c>
      <c r="K262" s="258">
        <f t="shared" si="26"/>
        <v>0</v>
      </c>
      <c r="L262" s="258">
        <f t="shared" si="26"/>
        <v>4.1666666666666664E-2</v>
      </c>
      <c r="M262" s="258">
        <f t="shared" si="26"/>
        <v>0</v>
      </c>
      <c r="N262" s="258">
        <f>N254/96</f>
        <v>0</v>
      </c>
      <c r="O262" s="250"/>
      <c r="P262" s="250"/>
      <c r="Q262" s="249"/>
    </row>
    <row r="263" spans="1:17" ht="9.9" customHeight="1" x14ac:dyDescent="0.25">
      <c r="A263" s="259" t="s">
        <v>3</v>
      </c>
      <c r="B263" s="276" t="s">
        <v>3</v>
      </c>
      <c r="C263" s="258">
        <f t="shared" si="26"/>
        <v>0</v>
      </c>
      <c r="D263" s="258">
        <f t="shared" si="26"/>
        <v>4.1666666666666664E-2</v>
      </c>
      <c r="E263" s="258">
        <f t="shared" si="26"/>
        <v>0.33333333333333331</v>
      </c>
      <c r="F263" s="258">
        <f t="shared" si="26"/>
        <v>0.16666666666666666</v>
      </c>
      <c r="G263" s="258">
        <f t="shared" si="26"/>
        <v>0</v>
      </c>
      <c r="H263" s="258">
        <f t="shared" si="26"/>
        <v>0</v>
      </c>
      <c r="I263" s="258">
        <f t="shared" si="26"/>
        <v>0</v>
      </c>
      <c r="J263" s="258">
        <f t="shared" si="26"/>
        <v>0</v>
      </c>
      <c r="K263" s="258">
        <f t="shared" si="26"/>
        <v>0</v>
      </c>
      <c r="L263" s="258">
        <f t="shared" si="26"/>
        <v>0</v>
      </c>
      <c r="M263" s="258">
        <f t="shared" si="26"/>
        <v>0</v>
      </c>
      <c r="N263" s="258">
        <f>N255/96</f>
        <v>0</v>
      </c>
      <c r="O263" s="261"/>
      <c r="P263" s="261"/>
      <c r="Q263" s="260"/>
    </row>
    <row r="264" spans="1:17" ht="9.9" customHeight="1" x14ac:dyDescent="0.25">
      <c r="A264" s="385" t="s">
        <v>138</v>
      </c>
      <c r="B264" s="386"/>
      <c r="C264" s="386"/>
      <c r="D264" s="387"/>
      <c r="E264" s="380" t="s">
        <v>139</v>
      </c>
      <c r="F264" s="381"/>
      <c r="G264" s="381"/>
      <c r="H264" s="382"/>
      <c r="I264" s="385" t="s">
        <v>110</v>
      </c>
      <c r="J264" s="386"/>
      <c r="K264" s="387"/>
      <c r="L264" s="385" t="s">
        <v>140</v>
      </c>
      <c r="M264" s="386"/>
      <c r="N264" s="387"/>
      <c r="O264" s="385" t="s">
        <v>109</v>
      </c>
      <c r="P264" s="386"/>
      <c r="Q264" s="387"/>
    </row>
    <row r="265" spans="1:17" ht="9.9" customHeight="1" x14ac:dyDescent="0.25">
      <c r="A265" s="248" t="s">
        <v>2</v>
      </c>
      <c r="B265" s="396">
        <f>SUM(C254:N254)</f>
        <v>596</v>
      </c>
      <c r="C265" s="396"/>
      <c r="D265" s="397"/>
      <c r="E265" s="248" t="s">
        <v>2</v>
      </c>
      <c r="F265" s="393">
        <f>Synthese!AC$15</f>
        <v>56</v>
      </c>
      <c r="G265" s="393"/>
      <c r="H265" s="394"/>
      <c r="I265" s="392">
        <f>S4</f>
        <v>65</v>
      </c>
      <c r="J265" s="393"/>
      <c r="K265" s="394"/>
      <c r="L265" s="392">
        <f>T4</f>
        <v>55</v>
      </c>
      <c r="M265" s="393"/>
      <c r="N265" s="394"/>
      <c r="O265" s="392">
        <f>U4</f>
        <v>47</v>
      </c>
      <c r="P265" s="393"/>
      <c r="Q265" s="394"/>
    </row>
    <row r="266" spans="1:17" ht="9.9" customHeight="1" x14ac:dyDescent="0.25">
      <c r="A266" s="259" t="s">
        <v>3</v>
      </c>
      <c r="B266" s="383">
        <f>SUM(C255:N255)</f>
        <v>13</v>
      </c>
      <c r="C266" s="383"/>
      <c r="D266" s="384"/>
      <c r="E266" s="259" t="s">
        <v>3</v>
      </c>
      <c r="F266" s="378">
        <f>Synthese!AD$15</f>
        <v>47</v>
      </c>
      <c r="G266" s="378"/>
      <c r="H266" s="379"/>
      <c r="I266" s="395">
        <f>S11</f>
        <v>55</v>
      </c>
      <c r="J266" s="378"/>
      <c r="K266" s="379"/>
      <c r="L266" s="395">
        <f>T11</f>
        <v>46</v>
      </c>
      <c r="M266" s="378"/>
      <c r="N266" s="379"/>
      <c r="O266" s="395">
        <f>U11</f>
        <v>41</v>
      </c>
      <c r="P266" s="378"/>
      <c r="Q266" s="379"/>
    </row>
    <row r="267" spans="1:17" ht="9.9" customHeight="1" x14ac:dyDescent="0.25">
      <c r="A267" s="385" t="s">
        <v>141</v>
      </c>
      <c r="B267" s="386"/>
      <c r="C267" s="386"/>
      <c r="D267" s="387"/>
      <c r="E267" s="385" t="s">
        <v>142</v>
      </c>
      <c r="F267" s="386"/>
      <c r="G267" s="386"/>
      <c r="H267" s="387"/>
      <c r="I267" s="380" t="s">
        <v>144</v>
      </c>
      <c r="J267" s="381"/>
      <c r="K267" s="382"/>
      <c r="L267" s="385" t="s">
        <v>145</v>
      </c>
      <c r="M267" s="386"/>
      <c r="N267" s="387"/>
      <c r="O267" s="385" t="s">
        <v>143</v>
      </c>
      <c r="P267" s="386"/>
      <c r="Q267" s="387"/>
    </row>
    <row r="268" spans="1:17" ht="9.9" customHeight="1" x14ac:dyDescent="0.25">
      <c r="A268" s="248" t="s">
        <v>2</v>
      </c>
      <c r="B268" s="396">
        <f>'Synthese debit'!K$36-'Synthese debit'!L$36</f>
        <v>569</v>
      </c>
      <c r="C268" s="396"/>
      <c r="D268" s="397"/>
      <c r="E268" s="248" t="s">
        <v>2</v>
      </c>
      <c r="F268" s="396">
        <f>'Synthese debit'!K$33-'Synthese debit'!L$33</f>
        <v>27</v>
      </c>
      <c r="G268" s="396"/>
      <c r="H268" s="397"/>
      <c r="I268" s="262">
        <f>W4</f>
        <v>0.75</v>
      </c>
      <c r="J268" s="250"/>
      <c r="K268" s="249">
        <f>V4</f>
        <v>59</v>
      </c>
      <c r="L268" s="262">
        <f>Y4</f>
        <v>0</v>
      </c>
      <c r="M268" s="250"/>
      <c r="N268" s="249">
        <f>X4</f>
        <v>6</v>
      </c>
      <c r="O268" s="248" t="s">
        <v>2</v>
      </c>
      <c r="P268" s="408">
        <f>AH4</f>
        <v>8.6224253251271996</v>
      </c>
      <c r="Q268" s="409"/>
    </row>
    <row r="269" spans="1:17" ht="9.9" customHeight="1" x14ac:dyDescent="0.25">
      <c r="A269" s="259" t="s">
        <v>3</v>
      </c>
      <c r="B269" s="383">
        <f>'Synthese debit'!L$36</f>
        <v>13</v>
      </c>
      <c r="C269" s="383"/>
      <c r="D269" s="384"/>
      <c r="E269" s="259" t="s">
        <v>3</v>
      </c>
      <c r="F269" s="383">
        <f>'Synthese debit'!L$33</f>
        <v>0</v>
      </c>
      <c r="G269" s="383"/>
      <c r="H269" s="384"/>
      <c r="I269" s="264">
        <f>AA4</f>
        <v>0.75</v>
      </c>
      <c r="J269" s="261"/>
      <c r="K269" s="260">
        <f>Z4</f>
        <v>3</v>
      </c>
      <c r="L269" s="264">
        <f>AC4</f>
        <v>0</v>
      </c>
      <c r="M269" s="261"/>
      <c r="N269" s="260">
        <f>AB4</f>
        <v>0</v>
      </c>
      <c r="O269" s="259" t="s">
        <v>3</v>
      </c>
      <c r="P269" s="410">
        <f>AI4</f>
        <v>6</v>
      </c>
      <c r="Q269" s="411"/>
    </row>
    <row r="270" spans="1:17" x14ac:dyDescent="0.25">
      <c r="A270" s="222"/>
      <c r="B270" s="223"/>
      <c r="C270" s="399">
        <f>'DebitVL sens 1'!G$3</f>
        <v>43724</v>
      </c>
      <c r="D270" s="399"/>
      <c r="E270" s="399"/>
      <c r="F270" s="399"/>
      <c r="G270" s="399"/>
      <c r="H270" s="399"/>
      <c r="I270" s="399"/>
      <c r="J270" s="399"/>
      <c r="K270" s="399"/>
      <c r="L270" s="399"/>
      <c r="M270" s="399"/>
      <c r="N270" s="399"/>
      <c r="O270" s="223"/>
      <c r="P270" s="223"/>
      <c r="Q270" s="224"/>
    </row>
    <row r="271" spans="1:17" x14ac:dyDescent="0.25">
      <c r="A271" s="225" t="s">
        <v>129</v>
      </c>
      <c r="B271" s="226" t="s">
        <v>130</v>
      </c>
      <c r="C271" s="388">
        <f>'VITESSEPL sens 1 '!O97</f>
        <v>0</v>
      </c>
      <c r="D271" s="390" t="str">
        <f t="shared" ref="D271:N271" si="27">D$3</f>
        <v>de 30 à 40</v>
      </c>
      <c r="E271" s="390" t="str">
        <f t="shared" si="27"/>
        <v>de 40 à 50</v>
      </c>
      <c r="F271" s="390" t="str">
        <f t="shared" si="27"/>
        <v>de 50 à 60</v>
      </c>
      <c r="G271" s="390" t="str">
        <f t="shared" si="27"/>
        <v>de 60 à 70</v>
      </c>
      <c r="H271" s="390" t="str">
        <f t="shared" si="27"/>
        <v>de 70 à 80</v>
      </c>
      <c r="I271" s="390" t="str">
        <f t="shared" si="27"/>
        <v>de 80 à 90</v>
      </c>
      <c r="J271" s="390" t="str">
        <f t="shared" si="27"/>
        <v>de 90 à 100</v>
      </c>
      <c r="K271" s="390" t="str">
        <f t="shared" si="27"/>
        <v>de 100 à 110</v>
      </c>
      <c r="L271" s="390" t="str">
        <f t="shared" si="27"/>
        <v>de 110 à 120</v>
      </c>
      <c r="M271" s="390" t="str">
        <f t="shared" si="27"/>
        <v>de 120 à 130</v>
      </c>
      <c r="N271" s="400" t="str">
        <f t="shared" si="27"/>
        <v>plus de 150</v>
      </c>
      <c r="O271" s="227" t="s">
        <v>131</v>
      </c>
      <c r="P271" s="227" t="s">
        <v>132</v>
      </c>
      <c r="Q271" s="228" t="s">
        <v>133</v>
      </c>
    </row>
    <row r="272" spans="1:17" x14ac:dyDescent="0.25">
      <c r="A272" s="229"/>
      <c r="B272" s="230"/>
      <c r="C272" s="389"/>
      <c r="D272" s="391"/>
      <c r="E272" s="391"/>
      <c r="F272" s="391"/>
      <c r="G272" s="391"/>
      <c r="H272" s="391"/>
      <c r="I272" s="391"/>
      <c r="J272" s="391"/>
      <c r="K272" s="391"/>
      <c r="L272" s="391"/>
      <c r="M272" s="391"/>
      <c r="N272" s="401"/>
      <c r="O272" s="231" t="s">
        <v>134</v>
      </c>
      <c r="P272" s="231" t="s">
        <v>131</v>
      </c>
      <c r="Q272" s="232" t="s">
        <v>135</v>
      </c>
    </row>
    <row r="273" spans="1:17" x14ac:dyDescent="0.25">
      <c r="A273" s="233">
        <v>0</v>
      </c>
      <c r="B273" s="234" t="s">
        <v>2</v>
      </c>
      <c r="C273" s="235">
        <f>'VITESSEVL sens 1 '!X101</f>
        <v>0</v>
      </c>
      <c r="D273" s="236">
        <f>'VITESSEVL sens 1 '!Y101</f>
        <v>0</v>
      </c>
      <c r="E273" s="236">
        <f>'VITESSEVL sens 1 '!Z101</f>
        <v>0</v>
      </c>
      <c r="F273" s="236">
        <f>'VITESSEVL sens 1 '!AA101</f>
        <v>2</v>
      </c>
      <c r="G273" s="236">
        <f>'VITESSEVL sens 1 '!AB101</f>
        <v>0</v>
      </c>
      <c r="H273" s="236">
        <f>'VITESSEVL sens 1 '!AC101</f>
        <v>0</v>
      </c>
      <c r="I273" s="236">
        <f>'VITESSEVL sens 1 '!AD101</f>
        <v>0</v>
      </c>
      <c r="J273" s="236">
        <f>'VITESSEVL sens 1 '!AE101</f>
        <v>0</v>
      </c>
      <c r="K273" s="236">
        <f>'VITESSEVL sens 1 '!AF101</f>
        <v>0</v>
      </c>
      <c r="L273" s="236">
        <f>'VITESSEVL sens 1 '!AG101</f>
        <v>0</v>
      </c>
      <c r="M273" s="236">
        <f>'VITESSEVL sens 1 '!AH101</f>
        <v>0</v>
      </c>
      <c r="N273" s="237">
        <f>'VITESSEVL sens 1 '!AI101</f>
        <v>0</v>
      </c>
      <c r="O273" s="161">
        <f>'VITESSEVL sens 1 '!AK101</f>
        <v>55</v>
      </c>
      <c r="P273" s="161">
        <f>'VITESSEVL sens 1 '!AJ101</f>
        <v>0</v>
      </c>
      <c r="Q273" s="238">
        <f t="shared" ref="Q273:Q320" si="28">IF(SUM(C273:N273)=0,0,P273/SUM(C273:N273))</f>
        <v>0</v>
      </c>
    </row>
    <row r="274" spans="1:17" x14ac:dyDescent="0.25">
      <c r="A274" s="239"/>
      <c r="B274" s="234" t="s">
        <v>3</v>
      </c>
      <c r="C274" s="235">
        <f>'VITESSEPL sens 1 '!X101</f>
        <v>0</v>
      </c>
      <c r="D274" s="161">
        <f>'VITESSEPL sens 1 '!Y101</f>
        <v>0</v>
      </c>
      <c r="E274" s="161">
        <f>'VITESSEPL sens 1 '!Z101</f>
        <v>0</v>
      </c>
      <c r="F274" s="161">
        <f>'VITESSEPL sens 1 '!AA101</f>
        <v>0</v>
      </c>
      <c r="G274" s="161">
        <f>'VITESSEPL sens 1 '!AB101</f>
        <v>0</v>
      </c>
      <c r="H274" s="161">
        <f>'VITESSEPL sens 1 '!AC101</f>
        <v>0</v>
      </c>
      <c r="I274" s="161">
        <f>'VITESSEPL sens 1 '!AD101</f>
        <v>0</v>
      </c>
      <c r="J274" s="161">
        <f>'VITESSEPL sens 1 '!AE101</f>
        <v>0</v>
      </c>
      <c r="K274" s="161">
        <f>'VITESSEPL sens 1 '!AF101</f>
        <v>0</v>
      </c>
      <c r="L274" s="161">
        <f>'VITESSEPL sens 1 '!AG101</f>
        <v>0</v>
      </c>
      <c r="M274" s="161">
        <f>'VITESSEPL sens 1 '!AH101</f>
        <v>0</v>
      </c>
      <c r="N274" s="240">
        <f>'VITESSEPL sens 1 '!AI101</f>
        <v>0</v>
      </c>
      <c r="O274" s="161">
        <f>'VITESSEPL sens 1 '!AK101</f>
        <v>0</v>
      </c>
      <c r="P274" s="161">
        <f>'VITESSEPL sens 1 '!AJ101</f>
        <v>0</v>
      </c>
      <c r="Q274" s="238">
        <f t="shared" si="28"/>
        <v>0</v>
      </c>
    </row>
    <row r="275" spans="1:17" x14ac:dyDescent="0.25">
      <c r="A275" s="233">
        <v>4.1666666666666664E-2</v>
      </c>
      <c r="B275" s="234" t="s">
        <v>2</v>
      </c>
      <c r="C275" s="235">
        <f>'VITESSEVL sens 1 '!X102</f>
        <v>0</v>
      </c>
      <c r="D275" s="161">
        <f>'VITESSEVL sens 1 '!Y102</f>
        <v>0</v>
      </c>
      <c r="E275" s="161">
        <f>'VITESSEVL sens 1 '!Z102</f>
        <v>0</v>
      </c>
      <c r="F275" s="161">
        <f>'VITESSEVL sens 1 '!AA102</f>
        <v>0</v>
      </c>
      <c r="G275" s="161">
        <f>'VITESSEVL sens 1 '!AB102</f>
        <v>1</v>
      </c>
      <c r="H275" s="161">
        <f>'VITESSEVL sens 1 '!AC102</f>
        <v>0</v>
      </c>
      <c r="I275" s="161">
        <f>'VITESSEVL sens 1 '!AD102</f>
        <v>0</v>
      </c>
      <c r="J275" s="161">
        <f>'VITESSEVL sens 1 '!AE102</f>
        <v>0</v>
      </c>
      <c r="K275" s="161">
        <f>'VITESSEVL sens 1 '!AF102</f>
        <v>0</v>
      </c>
      <c r="L275" s="161">
        <f>'VITESSEVL sens 1 '!AG102</f>
        <v>0</v>
      </c>
      <c r="M275" s="161">
        <f>'VITESSEVL sens 1 '!AH102</f>
        <v>0</v>
      </c>
      <c r="N275" s="240">
        <f>'VITESSEVL sens 1 '!AI102</f>
        <v>0</v>
      </c>
      <c r="O275" s="161">
        <f>'VITESSEVL sens 1 '!AK102</f>
        <v>65</v>
      </c>
      <c r="P275" s="161">
        <f>'VITESSEVL sens 1 '!AJ102</f>
        <v>0</v>
      </c>
      <c r="Q275" s="238">
        <f t="shared" si="28"/>
        <v>0</v>
      </c>
    </row>
    <row r="276" spans="1:17" x14ac:dyDescent="0.25">
      <c r="A276" s="239"/>
      <c r="B276" s="234" t="s">
        <v>3</v>
      </c>
      <c r="C276" s="235">
        <f>'VITESSEPL sens 1 '!X102</f>
        <v>0</v>
      </c>
      <c r="D276" s="161">
        <f>'VITESSEPL sens 1 '!Y102</f>
        <v>0</v>
      </c>
      <c r="E276" s="161">
        <f>'VITESSEPL sens 1 '!Z102</f>
        <v>0</v>
      </c>
      <c r="F276" s="161">
        <f>'VITESSEPL sens 1 '!AA102</f>
        <v>0</v>
      </c>
      <c r="G276" s="161">
        <f>'VITESSEPL sens 1 '!AB102</f>
        <v>0</v>
      </c>
      <c r="H276" s="161">
        <f>'VITESSEPL sens 1 '!AC102</f>
        <v>0</v>
      </c>
      <c r="I276" s="161">
        <f>'VITESSEPL sens 1 '!AD102</f>
        <v>0</v>
      </c>
      <c r="J276" s="161">
        <f>'VITESSEPL sens 1 '!AE102</f>
        <v>0</v>
      </c>
      <c r="K276" s="161">
        <f>'VITESSEPL sens 1 '!AF102</f>
        <v>0</v>
      </c>
      <c r="L276" s="161">
        <f>'VITESSEPL sens 1 '!AG102</f>
        <v>0</v>
      </c>
      <c r="M276" s="161">
        <f>'VITESSEPL sens 1 '!AH102</f>
        <v>0</v>
      </c>
      <c r="N276" s="240">
        <f>'VITESSEPL sens 1 '!AI102</f>
        <v>0</v>
      </c>
      <c r="O276" s="161">
        <f>'VITESSEPL sens 1 '!AK102</f>
        <v>0</v>
      </c>
      <c r="P276" s="161">
        <f>'VITESSEPL sens 1 '!AJ102</f>
        <v>0</v>
      </c>
      <c r="Q276" s="238">
        <f t="shared" si="28"/>
        <v>0</v>
      </c>
    </row>
    <row r="277" spans="1:17" x14ac:dyDescent="0.25">
      <c r="A277" s="233">
        <v>8.3333333333333329E-2</v>
      </c>
      <c r="B277" s="234" t="s">
        <v>2</v>
      </c>
      <c r="C277" s="235">
        <f>'VITESSEVL sens 1 '!X103</f>
        <v>0</v>
      </c>
      <c r="D277" s="161">
        <f>'VITESSEVL sens 1 '!Y103</f>
        <v>0</v>
      </c>
      <c r="E277" s="161">
        <f>'VITESSEVL sens 1 '!Z103</f>
        <v>0</v>
      </c>
      <c r="F277" s="161">
        <f>'VITESSEVL sens 1 '!AA103</f>
        <v>0</v>
      </c>
      <c r="G277" s="161">
        <f>'VITESSEVL sens 1 '!AB103</f>
        <v>0</v>
      </c>
      <c r="H277" s="161">
        <f>'VITESSEVL sens 1 '!AC103</f>
        <v>0</v>
      </c>
      <c r="I277" s="161">
        <f>'VITESSEVL sens 1 '!AD103</f>
        <v>0</v>
      </c>
      <c r="J277" s="161">
        <f>'VITESSEVL sens 1 '!AE103</f>
        <v>0</v>
      </c>
      <c r="K277" s="161">
        <f>'VITESSEVL sens 1 '!AF103</f>
        <v>0</v>
      </c>
      <c r="L277" s="161">
        <f>'VITESSEVL sens 1 '!AG103</f>
        <v>0</v>
      </c>
      <c r="M277" s="161">
        <f>'VITESSEVL sens 1 '!AH103</f>
        <v>0</v>
      </c>
      <c r="N277" s="240">
        <f>'VITESSEVL sens 1 '!AI103</f>
        <v>0</v>
      </c>
      <c r="O277" s="161">
        <f>'VITESSEVL sens 1 '!AK103</f>
        <v>0</v>
      </c>
      <c r="P277" s="161">
        <f>'VITESSEVL sens 1 '!AJ103</f>
        <v>0</v>
      </c>
      <c r="Q277" s="238">
        <f t="shared" si="28"/>
        <v>0</v>
      </c>
    </row>
    <row r="278" spans="1:17" x14ac:dyDescent="0.25">
      <c r="A278" s="239"/>
      <c r="B278" s="234" t="s">
        <v>3</v>
      </c>
      <c r="C278" s="235">
        <f>'VITESSEPL sens 1 '!X103</f>
        <v>0</v>
      </c>
      <c r="D278" s="161">
        <f>'VITESSEPL sens 1 '!Y103</f>
        <v>0</v>
      </c>
      <c r="E278" s="161">
        <f>'VITESSEPL sens 1 '!Z103</f>
        <v>0</v>
      </c>
      <c r="F278" s="161">
        <f>'VITESSEPL sens 1 '!AA103</f>
        <v>0</v>
      </c>
      <c r="G278" s="161">
        <f>'VITESSEPL sens 1 '!AB103</f>
        <v>0</v>
      </c>
      <c r="H278" s="161">
        <f>'VITESSEPL sens 1 '!AC103</f>
        <v>0</v>
      </c>
      <c r="I278" s="161">
        <f>'VITESSEPL sens 1 '!AD103</f>
        <v>0</v>
      </c>
      <c r="J278" s="161">
        <f>'VITESSEPL sens 1 '!AE103</f>
        <v>0</v>
      </c>
      <c r="K278" s="161">
        <f>'VITESSEPL sens 1 '!AF103</f>
        <v>0</v>
      </c>
      <c r="L278" s="161">
        <f>'VITESSEPL sens 1 '!AG103</f>
        <v>0</v>
      </c>
      <c r="M278" s="161">
        <f>'VITESSEPL sens 1 '!AH103</f>
        <v>0</v>
      </c>
      <c r="N278" s="240">
        <f>'VITESSEPL sens 1 '!AI103</f>
        <v>0</v>
      </c>
      <c r="O278" s="161">
        <f>'VITESSEPL sens 1 '!AK103</f>
        <v>0</v>
      </c>
      <c r="P278" s="161">
        <f>'VITESSEPL sens 1 '!AJ103</f>
        <v>0</v>
      </c>
      <c r="Q278" s="238">
        <f t="shared" si="28"/>
        <v>0</v>
      </c>
    </row>
    <row r="279" spans="1:17" x14ac:dyDescent="0.25">
      <c r="A279" s="233">
        <v>0.125</v>
      </c>
      <c r="B279" s="234" t="s">
        <v>2</v>
      </c>
      <c r="C279" s="235">
        <f>'VITESSEVL sens 1 '!X104</f>
        <v>0</v>
      </c>
      <c r="D279" s="161">
        <f>'VITESSEVL sens 1 '!Y104</f>
        <v>0</v>
      </c>
      <c r="E279" s="161">
        <f>'VITESSEVL sens 1 '!Z104</f>
        <v>0</v>
      </c>
      <c r="F279" s="161">
        <f>'VITESSEVL sens 1 '!AA104</f>
        <v>0</v>
      </c>
      <c r="G279" s="161">
        <f>'VITESSEVL sens 1 '!AB104</f>
        <v>0</v>
      </c>
      <c r="H279" s="161">
        <f>'VITESSEVL sens 1 '!AC104</f>
        <v>0</v>
      </c>
      <c r="I279" s="161">
        <f>'VITESSEVL sens 1 '!AD104</f>
        <v>0</v>
      </c>
      <c r="J279" s="161">
        <f>'VITESSEVL sens 1 '!AE104</f>
        <v>0</v>
      </c>
      <c r="K279" s="161">
        <f>'VITESSEVL sens 1 '!AF104</f>
        <v>0</v>
      </c>
      <c r="L279" s="161">
        <f>'VITESSEVL sens 1 '!AG104</f>
        <v>0</v>
      </c>
      <c r="M279" s="161">
        <f>'VITESSEVL sens 1 '!AH104</f>
        <v>0</v>
      </c>
      <c r="N279" s="240">
        <f>'VITESSEVL sens 1 '!AI104</f>
        <v>0</v>
      </c>
      <c r="O279" s="161">
        <f>'VITESSEVL sens 1 '!AK104</f>
        <v>0</v>
      </c>
      <c r="P279" s="161">
        <f>'VITESSEVL sens 1 '!AJ104</f>
        <v>0</v>
      </c>
      <c r="Q279" s="238">
        <f t="shared" si="28"/>
        <v>0</v>
      </c>
    </row>
    <row r="280" spans="1:17" x14ac:dyDescent="0.25">
      <c r="A280" s="239"/>
      <c r="B280" s="234" t="s">
        <v>3</v>
      </c>
      <c r="C280" s="235">
        <f>'VITESSEPL sens 1 '!X104</f>
        <v>0</v>
      </c>
      <c r="D280" s="161">
        <f>'VITESSEPL sens 1 '!Y104</f>
        <v>0</v>
      </c>
      <c r="E280" s="161">
        <f>'VITESSEPL sens 1 '!Z104</f>
        <v>0</v>
      </c>
      <c r="F280" s="161">
        <f>'VITESSEPL sens 1 '!AA104</f>
        <v>0</v>
      </c>
      <c r="G280" s="161">
        <f>'VITESSEPL sens 1 '!AB104</f>
        <v>0</v>
      </c>
      <c r="H280" s="161">
        <f>'VITESSEPL sens 1 '!AC104</f>
        <v>0</v>
      </c>
      <c r="I280" s="161">
        <f>'VITESSEPL sens 1 '!AD104</f>
        <v>0</v>
      </c>
      <c r="J280" s="161">
        <f>'VITESSEPL sens 1 '!AE104</f>
        <v>0</v>
      </c>
      <c r="K280" s="161">
        <f>'VITESSEPL sens 1 '!AF104</f>
        <v>0</v>
      </c>
      <c r="L280" s="161">
        <f>'VITESSEPL sens 1 '!AG104</f>
        <v>0</v>
      </c>
      <c r="M280" s="161">
        <f>'VITESSEPL sens 1 '!AH104</f>
        <v>0</v>
      </c>
      <c r="N280" s="240">
        <f>'VITESSEPL sens 1 '!AI104</f>
        <v>0</v>
      </c>
      <c r="O280" s="161">
        <f>'VITESSEPL sens 1 '!AK104</f>
        <v>0</v>
      </c>
      <c r="P280" s="161">
        <f>'VITESSEPL sens 1 '!AJ104</f>
        <v>0</v>
      </c>
      <c r="Q280" s="238">
        <f t="shared" si="28"/>
        <v>0</v>
      </c>
    </row>
    <row r="281" spans="1:17" x14ac:dyDescent="0.25">
      <c r="A281" s="233">
        <v>0.16666666666666699</v>
      </c>
      <c r="B281" s="234" t="s">
        <v>2</v>
      </c>
      <c r="C281" s="235">
        <f>'VITESSEVL sens 1 '!X105</f>
        <v>0</v>
      </c>
      <c r="D281" s="161">
        <f>'VITESSEVL sens 1 '!Y105</f>
        <v>0</v>
      </c>
      <c r="E281" s="161">
        <f>'VITESSEVL sens 1 '!Z105</f>
        <v>0</v>
      </c>
      <c r="F281" s="161">
        <f>'VITESSEVL sens 1 '!AA105</f>
        <v>4</v>
      </c>
      <c r="G281" s="161">
        <f>'VITESSEVL sens 1 '!AB105</f>
        <v>4</v>
      </c>
      <c r="H281" s="161">
        <f>'VITESSEVL sens 1 '!AC105</f>
        <v>1</v>
      </c>
      <c r="I281" s="161">
        <f>'VITESSEVL sens 1 '!AD105</f>
        <v>0</v>
      </c>
      <c r="J281" s="161">
        <f>'VITESSEVL sens 1 '!AE105</f>
        <v>0</v>
      </c>
      <c r="K281" s="161">
        <f>'VITESSEVL sens 1 '!AF105</f>
        <v>0</v>
      </c>
      <c r="L281" s="161">
        <f>'VITESSEVL sens 1 '!AG105</f>
        <v>0</v>
      </c>
      <c r="M281" s="161">
        <f>'VITESSEVL sens 1 '!AH105</f>
        <v>0</v>
      </c>
      <c r="N281" s="240">
        <f>'VITESSEVL sens 1 '!AI105</f>
        <v>0</v>
      </c>
      <c r="O281" s="161">
        <f>'VITESSEVL sens 1 '!AK105</f>
        <v>62</v>
      </c>
      <c r="P281" s="161">
        <f>'VITESSEVL sens 1 '!AJ105</f>
        <v>0</v>
      </c>
      <c r="Q281" s="238">
        <f t="shared" si="28"/>
        <v>0</v>
      </c>
    </row>
    <row r="282" spans="1:17" x14ac:dyDescent="0.25">
      <c r="A282" s="239"/>
      <c r="B282" s="234" t="s">
        <v>3</v>
      </c>
      <c r="C282" s="235">
        <f>'VITESSEPL sens 1 '!X105</f>
        <v>0</v>
      </c>
      <c r="D282" s="161">
        <f>'VITESSEPL sens 1 '!Y105</f>
        <v>0</v>
      </c>
      <c r="E282" s="161">
        <f>'VITESSEPL sens 1 '!Z105</f>
        <v>0</v>
      </c>
      <c r="F282" s="161">
        <f>'VITESSEPL sens 1 '!AA105</f>
        <v>0</v>
      </c>
      <c r="G282" s="161">
        <f>'VITESSEPL sens 1 '!AB105</f>
        <v>0</v>
      </c>
      <c r="H282" s="161">
        <f>'VITESSEPL sens 1 '!AC105</f>
        <v>0</v>
      </c>
      <c r="I282" s="161">
        <f>'VITESSEPL sens 1 '!AD105</f>
        <v>0</v>
      </c>
      <c r="J282" s="161">
        <f>'VITESSEPL sens 1 '!AE105</f>
        <v>0</v>
      </c>
      <c r="K282" s="161">
        <f>'VITESSEPL sens 1 '!AF105</f>
        <v>0</v>
      </c>
      <c r="L282" s="161">
        <f>'VITESSEPL sens 1 '!AG105</f>
        <v>0</v>
      </c>
      <c r="M282" s="161">
        <f>'VITESSEPL sens 1 '!AH105</f>
        <v>0</v>
      </c>
      <c r="N282" s="240">
        <f>'VITESSEPL sens 1 '!AI105</f>
        <v>0</v>
      </c>
      <c r="O282" s="161">
        <f>'VITESSEPL sens 1 '!AK105</f>
        <v>0</v>
      </c>
      <c r="P282" s="161">
        <f>'VITESSEPL sens 1 '!AJ105</f>
        <v>0</v>
      </c>
      <c r="Q282" s="238">
        <f t="shared" si="28"/>
        <v>0</v>
      </c>
    </row>
    <row r="283" spans="1:17" x14ac:dyDescent="0.25">
      <c r="A283" s="233">
        <v>0.20833333333333301</v>
      </c>
      <c r="B283" s="234" t="s">
        <v>2</v>
      </c>
      <c r="C283" s="235">
        <f>'VITESSEVL sens 1 '!X106</f>
        <v>0</v>
      </c>
      <c r="D283" s="161">
        <f>'VITESSEVL sens 1 '!Y106</f>
        <v>1</v>
      </c>
      <c r="E283" s="161">
        <f>'VITESSEVL sens 1 '!Z106</f>
        <v>0</v>
      </c>
      <c r="F283" s="161">
        <f>'VITESSEVL sens 1 '!AA106</f>
        <v>4</v>
      </c>
      <c r="G283" s="161">
        <f>'VITESSEVL sens 1 '!AB106</f>
        <v>5</v>
      </c>
      <c r="H283" s="161">
        <f>'VITESSEVL sens 1 '!AC106</f>
        <v>0</v>
      </c>
      <c r="I283" s="161">
        <f>'VITESSEVL sens 1 '!AD106</f>
        <v>0</v>
      </c>
      <c r="J283" s="161">
        <f>'VITESSEVL sens 1 '!AE106</f>
        <v>0</v>
      </c>
      <c r="K283" s="161">
        <f>'VITESSEVL sens 1 '!AF106</f>
        <v>0</v>
      </c>
      <c r="L283" s="161">
        <f>'VITESSEVL sens 1 '!AG106</f>
        <v>0</v>
      </c>
      <c r="M283" s="161">
        <f>'VITESSEVL sens 1 '!AH106</f>
        <v>0</v>
      </c>
      <c r="N283" s="240">
        <f>'VITESSEVL sens 1 '!AI106</f>
        <v>0</v>
      </c>
      <c r="O283" s="161">
        <f>'VITESSEVL sens 1 '!AK106</f>
        <v>58</v>
      </c>
      <c r="P283" s="161">
        <f>'VITESSEVL sens 1 '!AJ106</f>
        <v>0</v>
      </c>
      <c r="Q283" s="238">
        <f t="shared" si="28"/>
        <v>0</v>
      </c>
    </row>
    <row r="284" spans="1:17" x14ac:dyDescent="0.25">
      <c r="A284" s="239"/>
      <c r="B284" s="234" t="s">
        <v>3</v>
      </c>
      <c r="C284" s="235">
        <f>'VITESSEPL sens 1 '!X106</f>
        <v>0</v>
      </c>
      <c r="D284" s="161">
        <f>'VITESSEPL sens 1 '!Y106</f>
        <v>0</v>
      </c>
      <c r="E284" s="161">
        <f>'VITESSEPL sens 1 '!Z106</f>
        <v>1</v>
      </c>
      <c r="F284" s="161">
        <f>'VITESSEPL sens 1 '!AA106</f>
        <v>0</v>
      </c>
      <c r="G284" s="161">
        <f>'VITESSEPL sens 1 '!AB106</f>
        <v>0</v>
      </c>
      <c r="H284" s="161">
        <f>'VITESSEPL sens 1 '!AC106</f>
        <v>0</v>
      </c>
      <c r="I284" s="161">
        <f>'VITESSEPL sens 1 '!AD106</f>
        <v>0</v>
      </c>
      <c r="J284" s="161">
        <f>'VITESSEPL sens 1 '!AE106</f>
        <v>0</v>
      </c>
      <c r="K284" s="161">
        <f>'VITESSEPL sens 1 '!AF106</f>
        <v>0</v>
      </c>
      <c r="L284" s="161">
        <f>'VITESSEPL sens 1 '!AG106</f>
        <v>0</v>
      </c>
      <c r="M284" s="161">
        <f>'VITESSEPL sens 1 '!AH106</f>
        <v>0</v>
      </c>
      <c r="N284" s="240">
        <f>'VITESSEPL sens 1 '!AI106</f>
        <v>0</v>
      </c>
      <c r="O284" s="161">
        <f>'VITESSEPL sens 1 '!AK106</f>
        <v>45</v>
      </c>
      <c r="P284" s="161">
        <f>'VITESSEPL sens 1 '!AJ106</f>
        <v>0</v>
      </c>
      <c r="Q284" s="238">
        <f t="shared" si="28"/>
        <v>0</v>
      </c>
    </row>
    <row r="285" spans="1:17" x14ac:dyDescent="0.25">
      <c r="A285" s="233">
        <v>0.25</v>
      </c>
      <c r="B285" s="234" t="s">
        <v>2</v>
      </c>
      <c r="C285" s="235">
        <f>'VITESSEVL sens 1 '!X107</f>
        <v>0</v>
      </c>
      <c r="D285" s="161">
        <f>'VITESSEVL sens 1 '!Y107</f>
        <v>2</v>
      </c>
      <c r="E285" s="161">
        <f>'VITESSEVL sens 1 '!Z107</f>
        <v>8</v>
      </c>
      <c r="F285" s="161">
        <f>'VITESSEVL sens 1 '!AA107</f>
        <v>18</v>
      </c>
      <c r="G285" s="161">
        <f>'VITESSEVL sens 1 '!AB107</f>
        <v>4</v>
      </c>
      <c r="H285" s="161">
        <f>'VITESSEVL sens 1 '!AC107</f>
        <v>0</v>
      </c>
      <c r="I285" s="161">
        <f>'VITESSEVL sens 1 '!AD107</f>
        <v>0</v>
      </c>
      <c r="J285" s="161">
        <f>'VITESSEVL sens 1 '!AE107</f>
        <v>0</v>
      </c>
      <c r="K285" s="161">
        <f>'VITESSEVL sens 1 '!AF107</f>
        <v>0</v>
      </c>
      <c r="L285" s="161">
        <f>'VITESSEVL sens 1 '!AG107</f>
        <v>0</v>
      </c>
      <c r="M285" s="161">
        <f>'VITESSEVL sens 1 '!AH107</f>
        <v>0</v>
      </c>
      <c r="N285" s="240">
        <f>'VITESSEVL sens 1 '!AI107</f>
        <v>0</v>
      </c>
      <c r="O285" s="161">
        <f>'VITESSEVL sens 1 '!AK107</f>
        <v>52</v>
      </c>
      <c r="P285" s="161">
        <f>'VITESSEVL sens 1 '!AJ107</f>
        <v>0</v>
      </c>
      <c r="Q285" s="238">
        <f t="shared" si="28"/>
        <v>0</v>
      </c>
    </row>
    <row r="286" spans="1:17" x14ac:dyDescent="0.25">
      <c r="A286" s="239"/>
      <c r="B286" s="234" t="s">
        <v>3</v>
      </c>
      <c r="C286" s="235">
        <f>'VITESSEPL sens 1 '!X107</f>
        <v>0</v>
      </c>
      <c r="D286" s="161">
        <f>'VITESSEPL sens 1 '!Y107</f>
        <v>0</v>
      </c>
      <c r="E286" s="161">
        <f>'VITESSEPL sens 1 '!Z107</f>
        <v>2</v>
      </c>
      <c r="F286" s="161">
        <f>'VITESSEPL sens 1 '!AA107</f>
        <v>0</v>
      </c>
      <c r="G286" s="161">
        <f>'VITESSEPL sens 1 '!AB107</f>
        <v>0</v>
      </c>
      <c r="H286" s="161">
        <f>'VITESSEPL sens 1 '!AC107</f>
        <v>0</v>
      </c>
      <c r="I286" s="161">
        <f>'VITESSEPL sens 1 '!AD107</f>
        <v>0</v>
      </c>
      <c r="J286" s="161">
        <f>'VITESSEPL sens 1 '!AE107</f>
        <v>0</v>
      </c>
      <c r="K286" s="161">
        <f>'VITESSEPL sens 1 '!AF107</f>
        <v>0</v>
      </c>
      <c r="L286" s="161">
        <f>'VITESSEPL sens 1 '!AG107</f>
        <v>0</v>
      </c>
      <c r="M286" s="161">
        <f>'VITESSEPL sens 1 '!AH107</f>
        <v>0</v>
      </c>
      <c r="N286" s="240">
        <f>'VITESSEPL sens 1 '!AI107</f>
        <v>0</v>
      </c>
      <c r="O286" s="161">
        <f>'VITESSEPL sens 1 '!AK107</f>
        <v>45</v>
      </c>
      <c r="P286" s="161">
        <f>'VITESSEPL sens 1 '!AJ107</f>
        <v>0</v>
      </c>
      <c r="Q286" s="238">
        <f t="shared" si="28"/>
        <v>0</v>
      </c>
    </row>
    <row r="287" spans="1:17" x14ac:dyDescent="0.25">
      <c r="A287" s="233">
        <v>0.29166666666666702</v>
      </c>
      <c r="B287" s="234" t="s">
        <v>2</v>
      </c>
      <c r="C287" s="235">
        <f>'VITESSEVL sens 1 '!X108</f>
        <v>1</v>
      </c>
      <c r="D287" s="161">
        <f>'VITESSEVL sens 1 '!Y108</f>
        <v>3</v>
      </c>
      <c r="E287" s="161">
        <f>'VITESSEVL sens 1 '!Z108</f>
        <v>6</v>
      </c>
      <c r="F287" s="161">
        <f>'VITESSEVL sens 1 '!AA108</f>
        <v>24</v>
      </c>
      <c r="G287" s="161">
        <f>'VITESSEVL sens 1 '!AB108</f>
        <v>13</v>
      </c>
      <c r="H287" s="161">
        <f>'VITESSEVL sens 1 '!AC108</f>
        <v>1</v>
      </c>
      <c r="I287" s="161">
        <f>'VITESSEVL sens 1 '!AD108</f>
        <v>0</v>
      </c>
      <c r="J287" s="161">
        <f>'VITESSEVL sens 1 '!AE108</f>
        <v>0</v>
      </c>
      <c r="K287" s="161">
        <f>'VITESSEVL sens 1 '!AF108</f>
        <v>0</v>
      </c>
      <c r="L287" s="161">
        <f>'VITESSEVL sens 1 '!AG108</f>
        <v>0</v>
      </c>
      <c r="M287" s="161">
        <f>'VITESSEVL sens 1 '!AH108</f>
        <v>0</v>
      </c>
      <c r="N287" s="240">
        <f>'VITESSEVL sens 1 '!AI108</f>
        <v>0</v>
      </c>
      <c r="O287" s="161">
        <f>'VITESSEVL sens 1 '!AK108</f>
        <v>55</v>
      </c>
      <c r="P287" s="161">
        <f>'VITESSEVL sens 1 '!AJ108</f>
        <v>0</v>
      </c>
      <c r="Q287" s="238">
        <f t="shared" si="28"/>
        <v>0</v>
      </c>
    </row>
    <row r="288" spans="1:17" x14ac:dyDescent="0.25">
      <c r="A288" s="239"/>
      <c r="B288" s="234" t="s">
        <v>3</v>
      </c>
      <c r="C288" s="235">
        <f>'VITESSEPL sens 1 '!X108</f>
        <v>0</v>
      </c>
      <c r="D288" s="161">
        <f>'VITESSEPL sens 1 '!Y108</f>
        <v>0</v>
      </c>
      <c r="E288" s="161">
        <f>'VITESSEPL sens 1 '!Z108</f>
        <v>1</v>
      </c>
      <c r="F288" s="161">
        <f>'VITESSEPL sens 1 '!AA108</f>
        <v>2</v>
      </c>
      <c r="G288" s="161">
        <f>'VITESSEPL sens 1 '!AB108</f>
        <v>0</v>
      </c>
      <c r="H288" s="161">
        <f>'VITESSEPL sens 1 '!AC108</f>
        <v>0</v>
      </c>
      <c r="I288" s="161">
        <f>'VITESSEPL sens 1 '!AD108</f>
        <v>0</v>
      </c>
      <c r="J288" s="161">
        <f>'VITESSEPL sens 1 '!AE108</f>
        <v>0</v>
      </c>
      <c r="K288" s="161">
        <f>'VITESSEPL sens 1 '!AF108</f>
        <v>0</v>
      </c>
      <c r="L288" s="161">
        <f>'VITESSEPL sens 1 '!AG108</f>
        <v>0</v>
      </c>
      <c r="M288" s="161">
        <f>'VITESSEPL sens 1 '!AH108</f>
        <v>0</v>
      </c>
      <c r="N288" s="240">
        <f>'VITESSEPL sens 1 '!AI108</f>
        <v>0</v>
      </c>
      <c r="O288" s="161">
        <f>'VITESSEPL sens 1 '!AK108</f>
        <v>52</v>
      </c>
      <c r="P288" s="161">
        <f>'VITESSEPL sens 1 '!AJ108</f>
        <v>0</v>
      </c>
      <c r="Q288" s="238">
        <f t="shared" si="28"/>
        <v>0</v>
      </c>
    </row>
    <row r="289" spans="1:17" x14ac:dyDescent="0.25">
      <c r="A289" s="233">
        <v>0.33333333333333298</v>
      </c>
      <c r="B289" s="234" t="s">
        <v>2</v>
      </c>
      <c r="C289" s="235">
        <f>'VITESSEVL sens 1 '!X109</f>
        <v>1</v>
      </c>
      <c r="D289" s="161">
        <f>'VITESSEVL sens 1 '!Y109</f>
        <v>2</v>
      </c>
      <c r="E289" s="161">
        <f>'VITESSEVL sens 1 '!Z109</f>
        <v>7</v>
      </c>
      <c r="F289" s="161">
        <f>'VITESSEVL sens 1 '!AA109</f>
        <v>25</v>
      </c>
      <c r="G289" s="161">
        <f>'VITESSEVL sens 1 '!AB109</f>
        <v>13</v>
      </c>
      <c r="H289" s="161">
        <f>'VITESSEVL sens 1 '!AC109</f>
        <v>0</v>
      </c>
      <c r="I289" s="161">
        <f>'VITESSEVL sens 1 '!AD109</f>
        <v>0</v>
      </c>
      <c r="J289" s="161">
        <f>'VITESSEVL sens 1 '!AE109</f>
        <v>0</v>
      </c>
      <c r="K289" s="161">
        <f>'VITESSEVL sens 1 '!AF109</f>
        <v>0</v>
      </c>
      <c r="L289" s="161">
        <f>'VITESSEVL sens 1 '!AG109</f>
        <v>1</v>
      </c>
      <c r="M289" s="161">
        <f>'VITESSEVL sens 1 '!AH109</f>
        <v>0</v>
      </c>
      <c r="N289" s="240">
        <f>'VITESSEVL sens 1 '!AI109</f>
        <v>0</v>
      </c>
      <c r="O289" s="161">
        <f>'VITESSEVL sens 1 '!AK109</f>
        <v>56</v>
      </c>
      <c r="P289" s="161">
        <f>'VITESSEVL sens 1 '!AJ109</f>
        <v>1</v>
      </c>
      <c r="Q289" s="238">
        <f t="shared" si="28"/>
        <v>2.0408163265306121E-2</v>
      </c>
    </row>
    <row r="290" spans="1:17" x14ac:dyDescent="0.25">
      <c r="A290" s="239"/>
      <c r="B290" s="234" t="s">
        <v>3</v>
      </c>
      <c r="C290" s="235">
        <f>'VITESSEPL sens 1 '!X109</f>
        <v>0</v>
      </c>
      <c r="D290" s="161">
        <f>'VITESSEPL sens 1 '!Y109</f>
        <v>0</v>
      </c>
      <c r="E290" s="161">
        <f>'VITESSEPL sens 1 '!Z109</f>
        <v>4</v>
      </c>
      <c r="F290" s="161">
        <f>'VITESSEPL sens 1 '!AA109</f>
        <v>2</v>
      </c>
      <c r="G290" s="161">
        <f>'VITESSEPL sens 1 '!AB109</f>
        <v>0</v>
      </c>
      <c r="H290" s="161">
        <f>'VITESSEPL sens 1 '!AC109</f>
        <v>0</v>
      </c>
      <c r="I290" s="161">
        <f>'VITESSEPL sens 1 '!AD109</f>
        <v>0</v>
      </c>
      <c r="J290" s="161">
        <f>'VITESSEPL sens 1 '!AE109</f>
        <v>0</v>
      </c>
      <c r="K290" s="161">
        <f>'VITESSEPL sens 1 '!AF109</f>
        <v>0</v>
      </c>
      <c r="L290" s="161">
        <f>'VITESSEPL sens 1 '!AG109</f>
        <v>0</v>
      </c>
      <c r="M290" s="161">
        <f>'VITESSEPL sens 1 '!AH109</f>
        <v>0</v>
      </c>
      <c r="N290" s="240">
        <f>'VITESSEPL sens 1 '!AI109</f>
        <v>0</v>
      </c>
      <c r="O290" s="161">
        <f>'VITESSEPL sens 1 '!AK109</f>
        <v>48</v>
      </c>
      <c r="P290" s="161">
        <f>'VITESSEPL sens 1 '!AJ109</f>
        <v>0</v>
      </c>
      <c r="Q290" s="238">
        <f t="shared" si="28"/>
        <v>0</v>
      </c>
    </row>
    <row r="291" spans="1:17" x14ac:dyDescent="0.25">
      <c r="A291" s="233">
        <v>0.375</v>
      </c>
      <c r="B291" s="234" t="s">
        <v>2</v>
      </c>
      <c r="C291" s="235">
        <f>'VITESSEVL sens 1 '!X110</f>
        <v>0</v>
      </c>
      <c r="D291" s="161">
        <f>'VITESSEVL sens 1 '!Y110</f>
        <v>3</v>
      </c>
      <c r="E291" s="161">
        <f>'VITESSEVL sens 1 '!Z110</f>
        <v>13</v>
      </c>
      <c r="F291" s="161">
        <f>'VITESSEVL sens 1 '!AA110</f>
        <v>14</v>
      </c>
      <c r="G291" s="161">
        <f>'VITESSEVL sens 1 '!AB110</f>
        <v>8</v>
      </c>
      <c r="H291" s="161">
        <f>'VITESSEVL sens 1 '!AC110</f>
        <v>0</v>
      </c>
      <c r="I291" s="161">
        <f>'VITESSEVL sens 1 '!AD110</f>
        <v>0</v>
      </c>
      <c r="J291" s="161">
        <f>'VITESSEVL sens 1 '!AE110</f>
        <v>0</v>
      </c>
      <c r="K291" s="161">
        <f>'VITESSEVL sens 1 '!AF110</f>
        <v>0</v>
      </c>
      <c r="L291" s="161">
        <f>'VITESSEVL sens 1 '!AG110</f>
        <v>0</v>
      </c>
      <c r="M291" s="161">
        <f>'VITESSEVL sens 1 '!AH110</f>
        <v>0</v>
      </c>
      <c r="N291" s="240">
        <f>'VITESSEVL sens 1 '!AI110</f>
        <v>0</v>
      </c>
      <c r="O291" s="161">
        <f>'VITESSEVL sens 1 '!AK110</f>
        <v>52</v>
      </c>
      <c r="P291" s="161">
        <f>'VITESSEVL sens 1 '!AJ110</f>
        <v>0</v>
      </c>
      <c r="Q291" s="238">
        <f t="shared" si="28"/>
        <v>0</v>
      </c>
    </row>
    <row r="292" spans="1:17" x14ac:dyDescent="0.25">
      <c r="A292" s="239"/>
      <c r="B292" s="234" t="s">
        <v>3</v>
      </c>
      <c r="C292" s="235">
        <f>'VITESSEPL sens 1 '!X110</f>
        <v>0</v>
      </c>
      <c r="D292" s="161">
        <f>'VITESSEPL sens 1 '!Y110</f>
        <v>0</v>
      </c>
      <c r="E292" s="161">
        <f>'VITESSEPL sens 1 '!Z110</f>
        <v>2</v>
      </c>
      <c r="F292" s="161">
        <f>'VITESSEPL sens 1 '!AA110</f>
        <v>1</v>
      </c>
      <c r="G292" s="161">
        <f>'VITESSEPL sens 1 '!AB110</f>
        <v>0</v>
      </c>
      <c r="H292" s="161">
        <f>'VITESSEPL sens 1 '!AC110</f>
        <v>0</v>
      </c>
      <c r="I292" s="161">
        <f>'VITESSEPL sens 1 '!AD110</f>
        <v>0</v>
      </c>
      <c r="J292" s="161">
        <f>'VITESSEPL sens 1 '!AE110</f>
        <v>0</v>
      </c>
      <c r="K292" s="161">
        <f>'VITESSEPL sens 1 '!AF110</f>
        <v>0</v>
      </c>
      <c r="L292" s="161">
        <f>'VITESSEPL sens 1 '!AG110</f>
        <v>0</v>
      </c>
      <c r="M292" s="161">
        <f>'VITESSEPL sens 1 '!AH110</f>
        <v>0</v>
      </c>
      <c r="N292" s="240">
        <f>'VITESSEPL sens 1 '!AI110</f>
        <v>0</v>
      </c>
      <c r="O292" s="161">
        <f>'VITESSEPL sens 1 '!AK110</f>
        <v>48</v>
      </c>
      <c r="P292" s="161">
        <f>'VITESSEPL sens 1 '!AJ110</f>
        <v>0</v>
      </c>
      <c r="Q292" s="238">
        <f t="shared" si="28"/>
        <v>0</v>
      </c>
    </row>
    <row r="293" spans="1:17" x14ac:dyDescent="0.25">
      <c r="A293" s="233">
        <v>0.41666666666666702</v>
      </c>
      <c r="B293" s="234" t="s">
        <v>2</v>
      </c>
      <c r="C293" s="235">
        <f>'VITESSEVL sens 1 '!X111</f>
        <v>1</v>
      </c>
      <c r="D293" s="161">
        <f>'VITESSEVL sens 1 '!Y111</f>
        <v>1</v>
      </c>
      <c r="E293" s="161">
        <f>'VITESSEVL sens 1 '!Z111</f>
        <v>7</v>
      </c>
      <c r="F293" s="161">
        <f>'VITESSEVL sens 1 '!AA111</f>
        <v>18</v>
      </c>
      <c r="G293" s="161">
        <f>'VITESSEVL sens 1 '!AB111</f>
        <v>4</v>
      </c>
      <c r="H293" s="161">
        <f>'VITESSEVL sens 1 '!AC111</f>
        <v>1</v>
      </c>
      <c r="I293" s="161">
        <f>'VITESSEVL sens 1 '!AD111</f>
        <v>1</v>
      </c>
      <c r="J293" s="161">
        <f>'VITESSEVL sens 1 '!AE111</f>
        <v>0</v>
      </c>
      <c r="K293" s="161">
        <f>'VITESSEVL sens 1 '!AF111</f>
        <v>0</v>
      </c>
      <c r="L293" s="161">
        <f>'VITESSEVL sens 1 '!AG111</f>
        <v>0</v>
      </c>
      <c r="M293" s="161">
        <f>'VITESSEVL sens 1 '!AH111</f>
        <v>0</v>
      </c>
      <c r="N293" s="240">
        <f>'VITESSEVL sens 1 '!AI111</f>
        <v>0</v>
      </c>
      <c r="O293" s="161">
        <f>'VITESSEVL sens 1 '!AK111</f>
        <v>54</v>
      </c>
      <c r="P293" s="161">
        <f>'VITESSEVL sens 1 '!AJ111</f>
        <v>1</v>
      </c>
      <c r="Q293" s="238">
        <f t="shared" si="28"/>
        <v>3.0303030303030304E-2</v>
      </c>
    </row>
    <row r="294" spans="1:17" x14ac:dyDescent="0.25">
      <c r="A294" s="239"/>
      <c r="B294" s="234" t="s">
        <v>3</v>
      </c>
      <c r="C294" s="235">
        <f>'VITESSEPL sens 1 '!X111</f>
        <v>0</v>
      </c>
      <c r="D294" s="161">
        <f>'VITESSEPL sens 1 '!Y111</f>
        <v>1</v>
      </c>
      <c r="E294" s="161">
        <f>'VITESSEPL sens 1 '!Z111</f>
        <v>1</v>
      </c>
      <c r="F294" s="161">
        <f>'VITESSEPL sens 1 '!AA111</f>
        <v>0</v>
      </c>
      <c r="G294" s="161">
        <f>'VITESSEPL sens 1 '!AB111</f>
        <v>1</v>
      </c>
      <c r="H294" s="161">
        <f>'VITESSEPL sens 1 '!AC111</f>
        <v>0</v>
      </c>
      <c r="I294" s="161">
        <f>'VITESSEPL sens 1 '!AD111</f>
        <v>0</v>
      </c>
      <c r="J294" s="161">
        <f>'VITESSEPL sens 1 '!AE111</f>
        <v>0</v>
      </c>
      <c r="K294" s="161">
        <f>'VITESSEPL sens 1 '!AF111</f>
        <v>0</v>
      </c>
      <c r="L294" s="161">
        <f>'VITESSEPL sens 1 '!AG111</f>
        <v>0</v>
      </c>
      <c r="M294" s="161">
        <f>'VITESSEPL sens 1 '!AH111</f>
        <v>0</v>
      </c>
      <c r="N294" s="240">
        <f>'VITESSEPL sens 1 '!AI111</f>
        <v>0</v>
      </c>
      <c r="O294" s="161">
        <f>'VITESSEPL sens 1 '!AK111</f>
        <v>48</v>
      </c>
      <c r="P294" s="161">
        <f>'VITESSEPL sens 1 '!AJ111</f>
        <v>0</v>
      </c>
      <c r="Q294" s="238">
        <f t="shared" si="28"/>
        <v>0</v>
      </c>
    </row>
    <row r="295" spans="1:17" x14ac:dyDescent="0.25">
      <c r="A295" s="233">
        <v>0.45833333333333298</v>
      </c>
      <c r="B295" s="234" t="s">
        <v>2</v>
      </c>
      <c r="C295" s="235">
        <f>'VITESSEVL sens 1 '!X112</f>
        <v>1</v>
      </c>
      <c r="D295" s="161">
        <f>'VITESSEVL sens 1 '!Y112</f>
        <v>7</v>
      </c>
      <c r="E295" s="161">
        <f>'VITESSEVL sens 1 '!Z112</f>
        <v>9</v>
      </c>
      <c r="F295" s="161">
        <f>'VITESSEVL sens 1 '!AA112</f>
        <v>20</v>
      </c>
      <c r="G295" s="161">
        <f>'VITESSEVL sens 1 '!AB112</f>
        <v>13</v>
      </c>
      <c r="H295" s="161">
        <f>'VITESSEVL sens 1 '!AC112</f>
        <v>2</v>
      </c>
      <c r="I295" s="161">
        <f>'VITESSEVL sens 1 '!AD112</f>
        <v>0</v>
      </c>
      <c r="J295" s="161">
        <f>'VITESSEVL sens 1 '!AE112</f>
        <v>0</v>
      </c>
      <c r="K295" s="161">
        <f>'VITESSEVL sens 1 '!AF112</f>
        <v>1</v>
      </c>
      <c r="L295" s="161">
        <f>'VITESSEVL sens 1 '!AG112</f>
        <v>0</v>
      </c>
      <c r="M295" s="161">
        <f>'VITESSEVL sens 1 '!AH112</f>
        <v>0</v>
      </c>
      <c r="N295" s="240">
        <f>'VITESSEVL sens 1 '!AI112</f>
        <v>0</v>
      </c>
      <c r="O295" s="161">
        <f>'VITESSEVL sens 1 '!AK112</f>
        <v>54</v>
      </c>
      <c r="P295" s="161">
        <f>'VITESSEVL sens 1 '!AJ112</f>
        <v>1</v>
      </c>
      <c r="Q295" s="238">
        <f t="shared" si="28"/>
        <v>1.8867924528301886E-2</v>
      </c>
    </row>
    <row r="296" spans="1:17" x14ac:dyDescent="0.25">
      <c r="A296" s="239"/>
      <c r="B296" s="234" t="s">
        <v>3</v>
      </c>
      <c r="C296" s="235">
        <f>'VITESSEPL sens 1 '!X112</f>
        <v>0</v>
      </c>
      <c r="D296" s="161">
        <f>'VITESSEPL sens 1 '!Y112</f>
        <v>0</v>
      </c>
      <c r="E296" s="161">
        <f>'VITESSEPL sens 1 '!Z112</f>
        <v>5</v>
      </c>
      <c r="F296" s="161">
        <f>'VITESSEPL sens 1 '!AA112</f>
        <v>1</v>
      </c>
      <c r="G296" s="161">
        <f>'VITESSEPL sens 1 '!AB112</f>
        <v>0</v>
      </c>
      <c r="H296" s="161">
        <f>'VITESSEPL sens 1 '!AC112</f>
        <v>0</v>
      </c>
      <c r="I296" s="161">
        <f>'VITESSEPL sens 1 '!AD112</f>
        <v>0</v>
      </c>
      <c r="J296" s="161">
        <f>'VITESSEPL sens 1 '!AE112</f>
        <v>0</v>
      </c>
      <c r="K296" s="161">
        <f>'VITESSEPL sens 1 '!AF112</f>
        <v>0</v>
      </c>
      <c r="L296" s="161">
        <f>'VITESSEPL sens 1 '!AG112</f>
        <v>0</v>
      </c>
      <c r="M296" s="161">
        <f>'VITESSEPL sens 1 '!AH112</f>
        <v>0</v>
      </c>
      <c r="N296" s="240">
        <f>'VITESSEPL sens 1 '!AI112</f>
        <v>0</v>
      </c>
      <c r="O296" s="161">
        <f>'VITESSEPL sens 1 '!AK112</f>
        <v>47</v>
      </c>
      <c r="P296" s="161">
        <f>'VITESSEPL sens 1 '!AJ112</f>
        <v>0</v>
      </c>
      <c r="Q296" s="238">
        <f t="shared" si="28"/>
        <v>0</v>
      </c>
    </row>
    <row r="297" spans="1:17" x14ac:dyDescent="0.25">
      <c r="A297" s="233">
        <v>0.5</v>
      </c>
      <c r="B297" s="234" t="s">
        <v>2</v>
      </c>
      <c r="C297" s="235">
        <f>'VITESSEVL sens 1 '!X113</f>
        <v>0</v>
      </c>
      <c r="D297" s="161">
        <f>'VITESSEVL sens 1 '!Y113</f>
        <v>0</v>
      </c>
      <c r="E297" s="161">
        <f>'VITESSEVL sens 1 '!Z113</f>
        <v>4</v>
      </c>
      <c r="F297" s="161">
        <f>'VITESSEVL sens 1 '!AA113</f>
        <v>26</v>
      </c>
      <c r="G297" s="161">
        <f>'VITESSEVL sens 1 '!AB113</f>
        <v>15</v>
      </c>
      <c r="H297" s="161">
        <f>'VITESSEVL sens 1 '!AC113</f>
        <v>2</v>
      </c>
      <c r="I297" s="161">
        <f>'VITESSEVL sens 1 '!AD113</f>
        <v>1</v>
      </c>
      <c r="J297" s="161">
        <f>'VITESSEVL sens 1 '!AE113</f>
        <v>0</v>
      </c>
      <c r="K297" s="161">
        <f>'VITESSEVL sens 1 '!AF113</f>
        <v>0</v>
      </c>
      <c r="L297" s="161">
        <f>'VITESSEVL sens 1 '!AG113</f>
        <v>0</v>
      </c>
      <c r="M297" s="161">
        <f>'VITESSEVL sens 1 '!AH113</f>
        <v>0</v>
      </c>
      <c r="N297" s="240">
        <f>'VITESSEVL sens 1 '!AI113</f>
        <v>0</v>
      </c>
      <c r="O297" s="161">
        <f>'VITESSEVL sens 1 '!AK113</f>
        <v>59</v>
      </c>
      <c r="P297" s="161">
        <f>'VITESSEVL sens 1 '!AJ113</f>
        <v>1</v>
      </c>
      <c r="Q297" s="238">
        <f t="shared" si="28"/>
        <v>2.0833333333333332E-2</v>
      </c>
    </row>
    <row r="298" spans="1:17" x14ac:dyDescent="0.25">
      <c r="A298" s="239"/>
      <c r="B298" s="234" t="s">
        <v>3</v>
      </c>
      <c r="C298" s="235">
        <f>'VITESSEPL sens 1 '!X113</f>
        <v>0</v>
      </c>
      <c r="D298" s="161">
        <f>'VITESSEPL sens 1 '!Y113</f>
        <v>0</v>
      </c>
      <c r="E298" s="161">
        <f>'VITESSEPL sens 1 '!Z113</f>
        <v>2</v>
      </c>
      <c r="F298" s="161">
        <f>'VITESSEPL sens 1 '!AA113</f>
        <v>1</v>
      </c>
      <c r="G298" s="161">
        <f>'VITESSEPL sens 1 '!AB113</f>
        <v>0</v>
      </c>
      <c r="H298" s="161">
        <f>'VITESSEPL sens 1 '!AC113</f>
        <v>0</v>
      </c>
      <c r="I298" s="161">
        <f>'VITESSEPL sens 1 '!AD113</f>
        <v>0</v>
      </c>
      <c r="J298" s="161">
        <f>'VITESSEPL sens 1 '!AE113</f>
        <v>0</v>
      </c>
      <c r="K298" s="161">
        <f>'VITESSEPL sens 1 '!AF113</f>
        <v>0</v>
      </c>
      <c r="L298" s="161">
        <f>'VITESSEPL sens 1 '!AG113</f>
        <v>0</v>
      </c>
      <c r="M298" s="161">
        <f>'VITESSEPL sens 1 '!AH113</f>
        <v>0</v>
      </c>
      <c r="N298" s="240">
        <f>'VITESSEPL sens 1 '!AI113</f>
        <v>0</v>
      </c>
      <c r="O298" s="161">
        <f>'VITESSEPL sens 1 '!AK113</f>
        <v>48</v>
      </c>
      <c r="P298" s="161">
        <f>'VITESSEPL sens 1 '!AJ113</f>
        <v>0</v>
      </c>
      <c r="Q298" s="238">
        <f t="shared" si="28"/>
        <v>0</v>
      </c>
    </row>
    <row r="299" spans="1:17" x14ac:dyDescent="0.25">
      <c r="A299" s="233">
        <v>0.54166666666666696</v>
      </c>
      <c r="B299" s="234" t="s">
        <v>2</v>
      </c>
      <c r="C299" s="235">
        <f>'VITESSEVL sens 1 '!X114</f>
        <v>0</v>
      </c>
      <c r="D299" s="161">
        <f>'VITESSEVL sens 1 '!Y114</f>
        <v>1</v>
      </c>
      <c r="E299" s="161">
        <f>'VITESSEVL sens 1 '!Z114</f>
        <v>10</v>
      </c>
      <c r="F299" s="161">
        <f>'VITESSEVL sens 1 '!AA114</f>
        <v>25</v>
      </c>
      <c r="G299" s="161">
        <f>'VITESSEVL sens 1 '!AB114</f>
        <v>16</v>
      </c>
      <c r="H299" s="161">
        <f>'VITESSEVL sens 1 '!AC114</f>
        <v>2</v>
      </c>
      <c r="I299" s="161">
        <f>'VITESSEVL sens 1 '!AD114</f>
        <v>0</v>
      </c>
      <c r="J299" s="161">
        <f>'VITESSEVL sens 1 '!AE114</f>
        <v>1</v>
      </c>
      <c r="K299" s="161">
        <f>'VITESSEVL sens 1 '!AF114</f>
        <v>0</v>
      </c>
      <c r="L299" s="161">
        <f>'VITESSEVL sens 1 '!AG114</f>
        <v>0</v>
      </c>
      <c r="M299" s="161">
        <f>'VITESSEVL sens 1 '!AH114</f>
        <v>0</v>
      </c>
      <c r="N299" s="240">
        <f>'VITESSEVL sens 1 '!AI114</f>
        <v>0</v>
      </c>
      <c r="O299" s="161">
        <f>'VITESSEVL sens 1 '!AK114</f>
        <v>57</v>
      </c>
      <c r="P299" s="161">
        <f>'VITESSEVL sens 1 '!AJ114</f>
        <v>1</v>
      </c>
      <c r="Q299" s="238">
        <f t="shared" si="28"/>
        <v>1.8181818181818181E-2</v>
      </c>
    </row>
    <row r="300" spans="1:17" x14ac:dyDescent="0.25">
      <c r="A300" s="239"/>
      <c r="B300" s="234" t="s">
        <v>3</v>
      </c>
      <c r="C300" s="235">
        <f>'VITESSEPL sens 1 '!X114</f>
        <v>0</v>
      </c>
      <c r="D300" s="161">
        <f>'VITESSEPL sens 1 '!Y114</f>
        <v>0</v>
      </c>
      <c r="E300" s="161">
        <f>'VITESSEPL sens 1 '!Z114</f>
        <v>2</v>
      </c>
      <c r="F300" s="161">
        <f>'VITESSEPL sens 1 '!AA114</f>
        <v>1</v>
      </c>
      <c r="G300" s="161">
        <f>'VITESSEPL sens 1 '!AB114</f>
        <v>0</v>
      </c>
      <c r="H300" s="161">
        <f>'VITESSEPL sens 1 '!AC114</f>
        <v>0</v>
      </c>
      <c r="I300" s="161">
        <f>'VITESSEPL sens 1 '!AD114</f>
        <v>0</v>
      </c>
      <c r="J300" s="161">
        <f>'VITESSEPL sens 1 '!AE114</f>
        <v>0</v>
      </c>
      <c r="K300" s="161">
        <f>'VITESSEPL sens 1 '!AF114</f>
        <v>0</v>
      </c>
      <c r="L300" s="161">
        <f>'VITESSEPL sens 1 '!AG114</f>
        <v>0</v>
      </c>
      <c r="M300" s="161">
        <f>'VITESSEPL sens 1 '!AH114</f>
        <v>0</v>
      </c>
      <c r="N300" s="240">
        <f>'VITESSEPL sens 1 '!AI114</f>
        <v>0</v>
      </c>
      <c r="O300" s="161">
        <f>'VITESSEPL sens 1 '!AK114</f>
        <v>48</v>
      </c>
      <c r="P300" s="161">
        <f>'VITESSEPL sens 1 '!AJ114</f>
        <v>0</v>
      </c>
      <c r="Q300" s="238">
        <f t="shared" si="28"/>
        <v>0</v>
      </c>
    </row>
    <row r="301" spans="1:17" x14ac:dyDescent="0.25">
      <c r="A301" s="233">
        <v>0.58333333333333304</v>
      </c>
      <c r="B301" s="234" t="s">
        <v>2</v>
      </c>
      <c r="C301" s="235">
        <f>'VITESSEVL sens 1 '!X115</f>
        <v>0</v>
      </c>
      <c r="D301" s="161">
        <f>'VITESSEVL sens 1 '!Y115</f>
        <v>1</v>
      </c>
      <c r="E301" s="161">
        <f>'VITESSEVL sens 1 '!Z115</f>
        <v>9</v>
      </c>
      <c r="F301" s="161">
        <f>'VITESSEVL sens 1 '!AA115</f>
        <v>31</v>
      </c>
      <c r="G301" s="161">
        <f>'VITESSEVL sens 1 '!AB115</f>
        <v>13</v>
      </c>
      <c r="H301" s="161">
        <f>'VITESSEVL sens 1 '!AC115</f>
        <v>0</v>
      </c>
      <c r="I301" s="161">
        <f>'VITESSEVL sens 1 '!AD115</f>
        <v>0</v>
      </c>
      <c r="J301" s="161">
        <f>'VITESSEVL sens 1 '!AE115</f>
        <v>1</v>
      </c>
      <c r="K301" s="161">
        <f>'VITESSEVL sens 1 '!AF115</f>
        <v>0</v>
      </c>
      <c r="L301" s="161">
        <f>'VITESSEVL sens 1 '!AG115</f>
        <v>0</v>
      </c>
      <c r="M301" s="161">
        <f>'VITESSEVL sens 1 '!AH115</f>
        <v>0</v>
      </c>
      <c r="N301" s="240">
        <f>'VITESSEVL sens 1 '!AI115</f>
        <v>0</v>
      </c>
      <c r="O301" s="161">
        <f>'VITESSEVL sens 1 '!AK115</f>
        <v>56</v>
      </c>
      <c r="P301" s="161">
        <f>'VITESSEVL sens 1 '!AJ115</f>
        <v>1</v>
      </c>
      <c r="Q301" s="238">
        <f t="shared" si="28"/>
        <v>1.8181818181818181E-2</v>
      </c>
    </row>
    <row r="302" spans="1:17" x14ac:dyDescent="0.25">
      <c r="A302" s="239"/>
      <c r="B302" s="234" t="s">
        <v>3</v>
      </c>
      <c r="C302" s="235">
        <f>'VITESSEPL sens 1 '!X115</f>
        <v>0</v>
      </c>
      <c r="D302" s="161">
        <f>'VITESSEPL sens 1 '!Y115</f>
        <v>0</v>
      </c>
      <c r="E302" s="161">
        <f>'VITESSEPL sens 1 '!Z115</f>
        <v>0</v>
      </c>
      <c r="F302" s="161">
        <f>'VITESSEPL sens 1 '!AA115</f>
        <v>0</v>
      </c>
      <c r="G302" s="161">
        <f>'VITESSEPL sens 1 '!AB115</f>
        <v>0</v>
      </c>
      <c r="H302" s="161">
        <f>'VITESSEPL sens 1 '!AC115</f>
        <v>0</v>
      </c>
      <c r="I302" s="161">
        <f>'VITESSEPL sens 1 '!AD115</f>
        <v>0</v>
      </c>
      <c r="J302" s="161">
        <f>'VITESSEPL sens 1 '!AE115</f>
        <v>0</v>
      </c>
      <c r="K302" s="161">
        <f>'VITESSEPL sens 1 '!AF115</f>
        <v>0</v>
      </c>
      <c r="L302" s="161">
        <f>'VITESSEPL sens 1 '!AG115</f>
        <v>0</v>
      </c>
      <c r="M302" s="161">
        <f>'VITESSEPL sens 1 '!AH115</f>
        <v>1</v>
      </c>
      <c r="N302" s="240">
        <f>'VITESSEPL sens 1 '!AI115</f>
        <v>0</v>
      </c>
      <c r="O302" s="161">
        <f>'VITESSEPL sens 1 '!AK115</f>
        <v>125</v>
      </c>
      <c r="P302" s="161">
        <f>'VITESSEPL sens 1 '!AJ115</f>
        <v>1</v>
      </c>
      <c r="Q302" s="238">
        <f t="shared" si="28"/>
        <v>1</v>
      </c>
    </row>
    <row r="303" spans="1:17" x14ac:dyDescent="0.25">
      <c r="A303" s="233">
        <v>0.625</v>
      </c>
      <c r="B303" s="234" t="s">
        <v>2</v>
      </c>
      <c r="C303" s="235">
        <f>'VITESSEVL sens 1 '!X116</f>
        <v>1</v>
      </c>
      <c r="D303" s="161">
        <f>'VITESSEVL sens 1 '!Y116</f>
        <v>2</v>
      </c>
      <c r="E303" s="161">
        <f>'VITESSEVL sens 1 '!Z116</f>
        <v>10</v>
      </c>
      <c r="F303" s="161">
        <f>'VITESSEVL sens 1 '!AA116</f>
        <v>21</v>
      </c>
      <c r="G303" s="161">
        <f>'VITESSEVL sens 1 '!AB116</f>
        <v>7</v>
      </c>
      <c r="H303" s="161">
        <f>'VITESSEVL sens 1 '!AC116</f>
        <v>4</v>
      </c>
      <c r="I303" s="161">
        <f>'VITESSEVL sens 1 '!AD116</f>
        <v>0</v>
      </c>
      <c r="J303" s="161">
        <f>'VITESSEVL sens 1 '!AE116</f>
        <v>0</v>
      </c>
      <c r="K303" s="161">
        <f>'VITESSEVL sens 1 '!AF116</f>
        <v>0</v>
      </c>
      <c r="L303" s="161">
        <f>'VITESSEVL sens 1 '!AG116</f>
        <v>0</v>
      </c>
      <c r="M303" s="161">
        <f>'VITESSEVL sens 1 '!AH116</f>
        <v>0</v>
      </c>
      <c r="N303" s="240">
        <f>'VITESSEVL sens 1 '!AI116</f>
        <v>0</v>
      </c>
      <c r="O303" s="161">
        <f>'VITESSEVL sens 1 '!AK116</f>
        <v>54</v>
      </c>
      <c r="P303" s="161">
        <f>'VITESSEVL sens 1 '!AJ116</f>
        <v>0</v>
      </c>
      <c r="Q303" s="238">
        <f t="shared" si="28"/>
        <v>0</v>
      </c>
    </row>
    <row r="304" spans="1:17" x14ac:dyDescent="0.25">
      <c r="A304" s="239"/>
      <c r="B304" s="234" t="s">
        <v>3</v>
      </c>
      <c r="C304" s="235">
        <f>'VITESSEPL sens 1 '!X116</f>
        <v>0</v>
      </c>
      <c r="D304" s="161">
        <f>'VITESSEPL sens 1 '!Y116</f>
        <v>0</v>
      </c>
      <c r="E304" s="161">
        <f>'VITESSEPL sens 1 '!Z116</f>
        <v>3</v>
      </c>
      <c r="F304" s="161">
        <f>'VITESSEPL sens 1 '!AA116</f>
        <v>4</v>
      </c>
      <c r="G304" s="161">
        <f>'VITESSEPL sens 1 '!AB116</f>
        <v>0</v>
      </c>
      <c r="H304" s="161">
        <f>'VITESSEPL sens 1 '!AC116</f>
        <v>1</v>
      </c>
      <c r="I304" s="161">
        <f>'VITESSEPL sens 1 '!AD116</f>
        <v>0</v>
      </c>
      <c r="J304" s="161">
        <f>'VITESSEPL sens 1 '!AE116</f>
        <v>0</v>
      </c>
      <c r="K304" s="161">
        <f>'VITESSEPL sens 1 '!AF116</f>
        <v>0</v>
      </c>
      <c r="L304" s="161">
        <f>'VITESSEPL sens 1 '!AG116</f>
        <v>0</v>
      </c>
      <c r="M304" s="161">
        <f>'VITESSEPL sens 1 '!AH116</f>
        <v>0</v>
      </c>
      <c r="N304" s="240">
        <f>'VITESSEPL sens 1 '!AI116</f>
        <v>0</v>
      </c>
      <c r="O304" s="161">
        <f>'VITESSEPL sens 1 '!AK116</f>
        <v>54</v>
      </c>
      <c r="P304" s="161">
        <f>'VITESSEPL sens 1 '!AJ116</f>
        <v>0</v>
      </c>
      <c r="Q304" s="238">
        <f t="shared" si="28"/>
        <v>0</v>
      </c>
    </row>
    <row r="305" spans="1:17" x14ac:dyDescent="0.25">
      <c r="A305" s="233">
        <v>0.66666666666666696</v>
      </c>
      <c r="B305" s="234" t="s">
        <v>2</v>
      </c>
      <c r="C305" s="235">
        <f>'VITESSEVL sens 1 '!X117</f>
        <v>0</v>
      </c>
      <c r="D305" s="161">
        <f>'VITESSEVL sens 1 '!Y117</f>
        <v>0</v>
      </c>
      <c r="E305" s="161">
        <f>'VITESSEVL sens 1 '!Z117</f>
        <v>22</v>
      </c>
      <c r="F305" s="161">
        <f>'VITESSEVL sens 1 '!AA117</f>
        <v>36</v>
      </c>
      <c r="G305" s="161">
        <f>'VITESSEVL sens 1 '!AB117</f>
        <v>15</v>
      </c>
      <c r="H305" s="161">
        <f>'VITESSEVL sens 1 '!AC117</f>
        <v>3</v>
      </c>
      <c r="I305" s="161">
        <f>'VITESSEVL sens 1 '!AD117</f>
        <v>0</v>
      </c>
      <c r="J305" s="161">
        <f>'VITESSEVL sens 1 '!AE117</f>
        <v>0</v>
      </c>
      <c r="K305" s="161">
        <f>'VITESSEVL sens 1 '!AF117</f>
        <v>0</v>
      </c>
      <c r="L305" s="161">
        <f>'VITESSEVL sens 1 '!AG117</f>
        <v>0</v>
      </c>
      <c r="M305" s="161">
        <f>'VITESSEVL sens 1 '!AH117</f>
        <v>0</v>
      </c>
      <c r="N305" s="240">
        <f>'VITESSEVL sens 1 '!AI117</f>
        <v>0</v>
      </c>
      <c r="O305" s="161">
        <f>'VITESSEVL sens 1 '!AK117</f>
        <v>55</v>
      </c>
      <c r="P305" s="161">
        <f>'VITESSEVL sens 1 '!AJ117</f>
        <v>0</v>
      </c>
      <c r="Q305" s="238">
        <f t="shared" si="28"/>
        <v>0</v>
      </c>
    </row>
    <row r="306" spans="1:17" x14ac:dyDescent="0.25">
      <c r="A306" s="239"/>
      <c r="B306" s="234" t="s">
        <v>3</v>
      </c>
      <c r="C306" s="235">
        <f>'VITESSEPL sens 1 '!X117</f>
        <v>0</v>
      </c>
      <c r="D306" s="161">
        <f>'VITESSEPL sens 1 '!Y117</f>
        <v>0</v>
      </c>
      <c r="E306" s="161">
        <f>'VITESSEPL sens 1 '!Z117</f>
        <v>5</v>
      </c>
      <c r="F306" s="161">
        <f>'VITESSEPL sens 1 '!AA117</f>
        <v>3</v>
      </c>
      <c r="G306" s="161">
        <f>'VITESSEPL sens 1 '!AB117</f>
        <v>0</v>
      </c>
      <c r="H306" s="161">
        <f>'VITESSEPL sens 1 '!AC117</f>
        <v>0</v>
      </c>
      <c r="I306" s="161">
        <f>'VITESSEPL sens 1 '!AD117</f>
        <v>0</v>
      </c>
      <c r="J306" s="161">
        <f>'VITESSEPL sens 1 '!AE117</f>
        <v>0</v>
      </c>
      <c r="K306" s="161">
        <f>'VITESSEPL sens 1 '!AF117</f>
        <v>0</v>
      </c>
      <c r="L306" s="161">
        <f>'VITESSEPL sens 1 '!AG117</f>
        <v>0</v>
      </c>
      <c r="M306" s="161">
        <f>'VITESSEPL sens 1 '!AH117</f>
        <v>0</v>
      </c>
      <c r="N306" s="240">
        <f>'VITESSEPL sens 1 '!AI117</f>
        <v>0</v>
      </c>
      <c r="O306" s="161">
        <f>'VITESSEPL sens 1 '!AK117</f>
        <v>49</v>
      </c>
      <c r="P306" s="161">
        <f>'VITESSEPL sens 1 '!AJ117</f>
        <v>0</v>
      </c>
      <c r="Q306" s="238">
        <f t="shared" si="28"/>
        <v>0</v>
      </c>
    </row>
    <row r="307" spans="1:17" x14ac:dyDescent="0.25">
      <c r="A307" s="233">
        <v>0.70833333333333304</v>
      </c>
      <c r="B307" s="234" t="s">
        <v>2</v>
      </c>
      <c r="C307" s="235">
        <f>'VITESSEVL sens 1 '!X118</f>
        <v>0</v>
      </c>
      <c r="D307" s="161">
        <f>'VITESSEVL sens 1 '!Y118</f>
        <v>0</v>
      </c>
      <c r="E307" s="161">
        <f>'VITESSEVL sens 1 '!Z118</f>
        <v>10</v>
      </c>
      <c r="F307" s="161">
        <f>'VITESSEVL sens 1 '!AA118</f>
        <v>52</v>
      </c>
      <c r="G307" s="161">
        <f>'VITESSEVL sens 1 '!AB118</f>
        <v>21</v>
      </c>
      <c r="H307" s="161">
        <f>'VITESSEVL sens 1 '!AC118</f>
        <v>4</v>
      </c>
      <c r="I307" s="161">
        <f>'VITESSEVL sens 1 '!AD118</f>
        <v>0</v>
      </c>
      <c r="J307" s="161">
        <f>'VITESSEVL sens 1 '!AE118</f>
        <v>0</v>
      </c>
      <c r="K307" s="161">
        <f>'VITESSEVL sens 1 '!AF118</f>
        <v>0</v>
      </c>
      <c r="L307" s="161">
        <f>'VITESSEVL sens 1 '!AG118</f>
        <v>0</v>
      </c>
      <c r="M307" s="161">
        <f>'VITESSEVL sens 1 '!AH118</f>
        <v>0</v>
      </c>
      <c r="N307" s="240">
        <f>'VITESSEVL sens 1 '!AI118</f>
        <v>0</v>
      </c>
      <c r="O307" s="161">
        <f>'VITESSEVL sens 1 '!AK118</f>
        <v>57</v>
      </c>
      <c r="P307" s="161">
        <f>'VITESSEVL sens 1 '!AJ118</f>
        <v>0</v>
      </c>
      <c r="Q307" s="238">
        <f t="shared" si="28"/>
        <v>0</v>
      </c>
    </row>
    <row r="308" spans="1:17" x14ac:dyDescent="0.25">
      <c r="A308" s="239"/>
      <c r="B308" s="234" t="s">
        <v>3</v>
      </c>
      <c r="C308" s="235">
        <f>'VITESSEPL sens 1 '!X118</f>
        <v>0</v>
      </c>
      <c r="D308" s="161">
        <f>'VITESSEPL sens 1 '!Y118</f>
        <v>1</v>
      </c>
      <c r="E308" s="161">
        <f>'VITESSEPL sens 1 '!Z118</f>
        <v>1</v>
      </c>
      <c r="F308" s="161">
        <f>'VITESSEPL sens 1 '!AA118</f>
        <v>1</v>
      </c>
      <c r="G308" s="161">
        <f>'VITESSEPL sens 1 '!AB118</f>
        <v>0</v>
      </c>
      <c r="H308" s="161">
        <f>'VITESSEPL sens 1 '!AC118</f>
        <v>0</v>
      </c>
      <c r="I308" s="161">
        <f>'VITESSEPL sens 1 '!AD118</f>
        <v>0</v>
      </c>
      <c r="J308" s="161">
        <f>'VITESSEPL sens 1 '!AE118</f>
        <v>0</v>
      </c>
      <c r="K308" s="161">
        <f>'VITESSEPL sens 1 '!AF118</f>
        <v>0</v>
      </c>
      <c r="L308" s="161">
        <f>'VITESSEPL sens 1 '!AG118</f>
        <v>0</v>
      </c>
      <c r="M308" s="161">
        <f>'VITESSEPL sens 1 '!AH118</f>
        <v>0</v>
      </c>
      <c r="N308" s="240">
        <f>'VITESSEPL sens 1 '!AI118</f>
        <v>0</v>
      </c>
      <c r="O308" s="161">
        <f>'VITESSEPL sens 1 '!AK118</f>
        <v>45</v>
      </c>
      <c r="P308" s="161">
        <f>'VITESSEPL sens 1 '!AJ118</f>
        <v>0</v>
      </c>
      <c r="Q308" s="238">
        <f t="shared" si="28"/>
        <v>0</v>
      </c>
    </row>
    <row r="309" spans="1:17" x14ac:dyDescent="0.25">
      <c r="A309" s="233">
        <v>0.75</v>
      </c>
      <c r="B309" s="234" t="s">
        <v>2</v>
      </c>
      <c r="C309" s="235">
        <f>'VITESSEVL sens 1 '!X119</f>
        <v>0</v>
      </c>
      <c r="D309" s="161">
        <f>'VITESSEVL sens 1 '!Y119</f>
        <v>3</v>
      </c>
      <c r="E309" s="161">
        <f>'VITESSEVL sens 1 '!Z119</f>
        <v>10</v>
      </c>
      <c r="F309" s="161">
        <f>'VITESSEVL sens 1 '!AA119</f>
        <v>29</v>
      </c>
      <c r="G309" s="161">
        <f>'VITESSEVL sens 1 '!AB119</f>
        <v>19</v>
      </c>
      <c r="H309" s="161">
        <f>'VITESSEVL sens 1 '!AC119</f>
        <v>3</v>
      </c>
      <c r="I309" s="161">
        <f>'VITESSEVL sens 1 '!AD119</f>
        <v>0</v>
      </c>
      <c r="J309" s="161">
        <f>'VITESSEVL sens 1 '!AE119</f>
        <v>0</v>
      </c>
      <c r="K309" s="161">
        <f>'VITESSEVL sens 1 '!AF119</f>
        <v>0</v>
      </c>
      <c r="L309" s="161">
        <f>'VITESSEVL sens 1 '!AG119</f>
        <v>0</v>
      </c>
      <c r="M309" s="161">
        <f>'VITESSEVL sens 1 '!AH119</f>
        <v>0</v>
      </c>
      <c r="N309" s="240">
        <f>'VITESSEVL sens 1 '!AI119</f>
        <v>0</v>
      </c>
      <c r="O309" s="161">
        <f>'VITESSEVL sens 1 '!AK119</f>
        <v>56</v>
      </c>
      <c r="P309" s="161">
        <f>'VITESSEVL sens 1 '!AJ119</f>
        <v>0</v>
      </c>
      <c r="Q309" s="238">
        <f t="shared" si="28"/>
        <v>0</v>
      </c>
    </row>
    <row r="310" spans="1:17" x14ac:dyDescent="0.25">
      <c r="A310" s="239"/>
      <c r="B310" s="234" t="s">
        <v>3</v>
      </c>
      <c r="C310" s="235">
        <f>'VITESSEPL sens 1 '!X119</f>
        <v>0</v>
      </c>
      <c r="D310" s="161">
        <f>'VITESSEPL sens 1 '!Y119</f>
        <v>0</v>
      </c>
      <c r="E310" s="161">
        <f>'VITESSEPL sens 1 '!Z119</f>
        <v>2</v>
      </c>
      <c r="F310" s="161">
        <f>'VITESSEPL sens 1 '!AA119</f>
        <v>1</v>
      </c>
      <c r="G310" s="161">
        <f>'VITESSEPL sens 1 '!AB119</f>
        <v>0</v>
      </c>
      <c r="H310" s="161">
        <f>'VITESSEPL sens 1 '!AC119</f>
        <v>0</v>
      </c>
      <c r="I310" s="161">
        <f>'VITESSEPL sens 1 '!AD119</f>
        <v>0</v>
      </c>
      <c r="J310" s="161">
        <f>'VITESSEPL sens 1 '!AE119</f>
        <v>0</v>
      </c>
      <c r="K310" s="161">
        <f>'VITESSEPL sens 1 '!AF119</f>
        <v>0</v>
      </c>
      <c r="L310" s="161">
        <f>'VITESSEPL sens 1 '!AG119</f>
        <v>0</v>
      </c>
      <c r="M310" s="161">
        <f>'VITESSEPL sens 1 '!AH119</f>
        <v>0</v>
      </c>
      <c r="N310" s="240">
        <f>'VITESSEPL sens 1 '!AI119</f>
        <v>0</v>
      </c>
      <c r="O310" s="161">
        <f>'VITESSEPL sens 1 '!AK119</f>
        <v>48</v>
      </c>
      <c r="P310" s="161">
        <f>'VITESSEPL sens 1 '!AJ119</f>
        <v>0</v>
      </c>
      <c r="Q310" s="238">
        <f t="shared" si="28"/>
        <v>0</v>
      </c>
    </row>
    <row r="311" spans="1:17" x14ac:dyDescent="0.25">
      <c r="A311" s="233">
        <v>0.79166666666666696</v>
      </c>
      <c r="B311" s="234" t="s">
        <v>2</v>
      </c>
      <c r="C311" s="235">
        <f>'VITESSEVL sens 1 '!X120</f>
        <v>0</v>
      </c>
      <c r="D311" s="161">
        <f>'VITESSEVL sens 1 '!Y120</f>
        <v>0</v>
      </c>
      <c r="E311" s="161">
        <f>'VITESSEVL sens 1 '!Z120</f>
        <v>8</v>
      </c>
      <c r="F311" s="161">
        <f>'VITESSEVL sens 1 '!AA120</f>
        <v>23</v>
      </c>
      <c r="G311" s="161">
        <f>'VITESSEVL sens 1 '!AB120</f>
        <v>8</v>
      </c>
      <c r="H311" s="161">
        <f>'VITESSEVL sens 1 '!AC120</f>
        <v>2</v>
      </c>
      <c r="I311" s="161">
        <f>'VITESSEVL sens 1 '!AD120</f>
        <v>0</v>
      </c>
      <c r="J311" s="161">
        <f>'VITESSEVL sens 1 '!AE120</f>
        <v>0</v>
      </c>
      <c r="K311" s="161">
        <f>'VITESSEVL sens 1 '!AF120</f>
        <v>0</v>
      </c>
      <c r="L311" s="161">
        <f>'VITESSEVL sens 1 '!AG120</f>
        <v>0</v>
      </c>
      <c r="M311" s="161">
        <f>'VITESSEVL sens 1 '!AH120</f>
        <v>0</v>
      </c>
      <c r="N311" s="240">
        <f>'VITESSEVL sens 1 '!AI120</f>
        <v>0</v>
      </c>
      <c r="O311" s="161">
        <f>'VITESSEVL sens 1 '!AK120</f>
        <v>56</v>
      </c>
      <c r="P311" s="161">
        <f>'VITESSEVL sens 1 '!AJ120</f>
        <v>0</v>
      </c>
      <c r="Q311" s="238">
        <f t="shared" si="28"/>
        <v>0</v>
      </c>
    </row>
    <row r="312" spans="1:17" x14ac:dyDescent="0.25">
      <c r="A312" s="239"/>
      <c r="B312" s="234" t="s">
        <v>3</v>
      </c>
      <c r="C312" s="235">
        <f>'VITESSEPL sens 1 '!X120</f>
        <v>0</v>
      </c>
      <c r="D312" s="161">
        <f>'VITESSEPL sens 1 '!Y120</f>
        <v>0</v>
      </c>
      <c r="E312" s="161">
        <f>'VITESSEPL sens 1 '!Z120</f>
        <v>1</v>
      </c>
      <c r="F312" s="161">
        <f>'VITESSEPL sens 1 '!AA120</f>
        <v>0</v>
      </c>
      <c r="G312" s="161">
        <f>'VITESSEPL sens 1 '!AB120</f>
        <v>0</v>
      </c>
      <c r="H312" s="161">
        <f>'VITESSEPL sens 1 '!AC120</f>
        <v>0</v>
      </c>
      <c r="I312" s="161">
        <f>'VITESSEPL sens 1 '!AD120</f>
        <v>0</v>
      </c>
      <c r="J312" s="161">
        <f>'VITESSEPL sens 1 '!AE120</f>
        <v>0</v>
      </c>
      <c r="K312" s="161">
        <f>'VITESSEPL sens 1 '!AF120</f>
        <v>0</v>
      </c>
      <c r="L312" s="161">
        <f>'VITESSEPL sens 1 '!AG120</f>
        <v>0</v>
      </c>
      <c r="M312" s="161">
        <f>'VITESSEPL sens 1 '!AH120</f>
        <v>0</v>
      </c>
      <c r="N312" s="240">
        <f>'VITESSEPL sens 1 '!AI120</f>
        <v>0</v>
      </c>
      <c r="O312" s="161">
        <f>'VITESSEPL sens 1 '!AK120</f>
        <v>45</v>
      </c>
      <c r="P312" s="161">
        <f>'VITESSEPL sens 1 '!AJ120</f>
        <v>0</v>
      </c>
      <c r="Q312" s="238">
        <f t="shared" si="28"/>
        <v>0</v>
      </c>
    </row>
    <row r="313" spans="1:17" x14ac:dyDescent="0.25">
      <c r="A313" s="233">
        <v>0.83333333333333304</v>
      </c>
      <c r="B313" s="234" t="s">
        <v>2</v>
      </c>
      <c r="C313" s="235">
        <f>'VITESSEVL sens 1 '!X121</f>
        <v>0</v>
      </c>
      <c r="D313" s="161">
        <f>'VITESSEVL sens 1 '!Y121</f>
        <v>0</v>
      </c>
      <c r="E313" s="161">
        <f>'VITESSEVL sens 1 '!Z121</f>
        <v>3</v>
      </c>
      <c r="F313" s="161">
        <f>'VITESSEVL sens 1 '!AA121</f>
        <v>3</v>
      </c>
      <c r="G313" s="161">
        <f>'VITESSEVL sens 1 '!AB121</f>
        <v>10</v>
      </c>
      <c r="H313" s="161">
        <f>'VITESSEVL sens 1 '!AC121</f>
        <v>1</v>
      </c>
      <c r="I313" s="161">
        <f>'VITESSEVL sens 1 '!AD121</f>
        <v>0</v>
      </c>
      <c r="J313" s="161">
        <f>'VITESSEVL sens 1 '!AE121</f>
        <v>0</v>
      </c>
      <c r="K313" s="161">
        <f>'VITESSEVL sens 1 '!AF121</f>
        <v>0</v>
      </c>
      <c r="L313" s="161">
        <f>'VITESSEVL sens 1 '!AG121</f>
        <v>0</v>
      </c>
      <c r="M313" s="161">
        <f>'VITESSEVL sens 1 '!AH121</f>
        <v>0</v>
      </c>
      <c r="N313" s="240">
        <f>'VITESSEVL sens 1 '!AI121</f>
        <v>0</v>
      </c>
      <c r="O313" s="161">
        <f>'VITESSEVL sens 1 '!AK121</f>
        <v>60</v>
      </c>
      <c r="P313" s="161">
        <f>'VITESSEVL sens 1 '!AJ121</f>
        <v>0</v>
      </c>
      <c r="Q313" s="238">
        <f t="shared" si="28"/>
        <v>0</v>
      </c>
    </row>
    <row r="314" spans="1:17" x14ac:dyDescent="0.25">
      <c r="A314" s="239"/>
      <c r="B314" s="234" t="s">
        <v>3</v>
      </c>
      <c r="C314" s="235">
        <f>'VITESSEPL sens 1 '!X121</f>
        <v>0</v>
      </c>
      <c r="D314" s="161">
        <f>'VITESSEPL sens 1 '!Y121</f>
        <v>0</v>
      </c>
      <c r="E314" s="161">
        <f>'VITESSEPL sens 1 '!Z121</f>
        <v>0</v>
      </c>
      <c r="F314" s="161">
        <f>'VITESSEPL sens 1 '!AA121</f>
        <v>0</v>
      </c>
      <c r="G314" s="161">
        <f>'VITESSEPL sens 1 '!AB121</f>
        <v>0</v>
      </c>
      <c r="H314" s="161">
        <f>'VITESSEPL sens 1 '!AC121</f>
        <v>0</v>
      </c>
      <c r="I314" s="161">
        <f>'VITESSEPL sens 1 '!AD121</f>
        <v>0</v>
      </c>
      <c r="J314" s="161">
        <f>'VITESSEPL sens 1 '!AE121</f>
        <v>0</v>
      </c>
      <c r="K314" s="161">
        <f>'VITESSEPL sens 1 '!AF121</f>
        <v>0</v>
      </c>
      <c r="L314" s="161">
        <f>'VITESSEPL sens 1 '!AG121</f>
        <v>0</v>
      </c>
      <c r="M314" s="161">
        <f>'VITESSEPL sens 1 '!AH121</f>
        <v>0</v>
      </c>
      <c r="N314" s="240">
        <f>'VITESSEPL sens 1 '!AI121</f>
        <v>0</v>
      </c>
      <c r="O314" s="161">
        <f>'VITESSEPL sens 1 '!AK121</f>
        <v>0</v>
      </c>
      <c r="P314" s="161">
        <f>'VITESSEPL sens 1 '!AJ121</f>
        <v>0</v>
      </c>
      <c r="Q314" s="238">
        <f t="shared" si="28"/>
        <v>0</v>
      </c>
    </row>
    <row r="315" spans="1:17" x14ac:dyDescent="0.25">
      <c r="A315" s="233">
        <v>0.875</v>
      </c>
      <c r="B315" s="234" t="s">
        <v>2</v>
      </c>
      <c r="C315" s="235">
        <f>'VITESSEVL sens 1 '!X122</f>
        <v>0</v>
      </c>
      <c r="D315" s="161">
        <f>'VITESSEVL sens 1 '!Y122</f>
        <v>0</v>
      </c>
      <c r="E315" s="161">
        <f>'VITESSEVL sens 1 '!Z122</f>
        <v>3</v>
      </c>
      <c r="F315" s="161">
        <f>'VITESSEVL sens 1 '!AA122</f>
        <v>13</v>
      </c>
      <c r="G315" s="161">
        <f>'VITESSEVL sens 1 '!AB122</f>
        <v>7</v>
      </c>
      <c r="H315" s="161">
        <f>'VITESSEVL sens 1 '!AC122</f>
        <v>2</v>
      </c>
      <c r="I315" s="161">
        <f>'VITESSEVL sens 1 '!AD122</f>
        <v>1</v>
      </c>
      <c r="J315" s="161">
        <f>'VITESSEVL sens 1 '!AE122</f>
        <v>0</v>
      </c>
      <c r="K315" s="161">
        <f>'VITESSEVL sens 1 '!AF122</f>
        <v>0</v>
      </c>
      <c r="L315" s="161">
        <f>'VITESSEVL sens 1 '!AG122</f>
        <v>0</v>
      </c>
      <c r="M315" s="161">
        <f>'VITESSEVL sens 1 '!AH122</f>
        <v>0</v>
      </c>
      <c r="N315" s="240">
        <f>'VITESSEVL sens 1 '!AI122</f>
        <v>0</v>
      </c>
      <c r="O315" s="161">
        <f>'VITESSEVL sens 1 '!AK122</f>
        <v>59</v>
      </c>
      <c r="P315" s="161">
        <f>'VITESSEVL sens 1 '!AJ122</f>
        <v>1</v>
      </c>
      <c r="Q315" s="238">
        <f t="shared" si="28"/>
        <v>3.8461538461538464E-2</v>
      </c>
    </row>
    <row r="316" spans="1:17" x14ac:dyDescent="0.25">
      <c r="A316" s="239"/>
      <c r="B316" s="234" t="s">
        <v>3</v>
      </c>
      <c r="C316" s="235">
        <f>'VITESSEPL sens 1 '!X122</f>
        <v>0</v>
      </c>
      <c r="D316" s="161">
        <f>'VITESSEPL sens 1 '!Y122</f>
        <v>0</v>
      </c>
      <c r="E316" s="161">
        <f>'VITESSEPL sens 1 '!Z122</f>
        <v>0</v>
      </c>
      <c r="F316" s="161">
        <f>'VITESSEPL sens 1 '!AA122</f>
        <v>1</v>
      </c>
      <c r="G316" s="161">
        <f>'VITESSEPL sens 1 '!AB122</f>
        <v>0</v>
      </c>
      <c r="H316" s="161">
        <f>'VITESSEPL sens 1 '!AC122</f>
        <v>0</v>
      </c>
      <c r="I316" s="161">
        <f>'VITESSEPL sens 1 '!AD122</f>
        <v>0</v>
      </c>
      <c r="J316" s="161">
        <f>'VITESSEPL sens 1 '!AE122</f>
        <v>0</v>
      </c>
      <c r="K316" s="161">
        <f>'VITESSEPL sens 1 '!AF122</f>
        <v>0</v>
      </c>
      <c r="L316" s="161">
        <f>'VITESSEPL sens 1 '!AG122</f>
        <v>0</v>
      </c>
      <c r="M316" s="161">
        <f>'VITESSEPL sens 1 '!AH122</f>
        <v>0</v>
      </c>
      <c r="N316" s="240">
        <f>'VITESSEPL sens 1 '!AI122</f>
        <v>0</v>
      </c>
      <c r="O316" s="161">
        <f>'VITESSEPL sens 1 '!AK122</f>
        <v>55</v>
      </c>
      <c r="P316" s="161">
        <f>'VITESSEPL sens 1 '!AJ122</f>
        <v>0</v>
      </c>
      <c r="Q316" s="238">
        <f t="shared" si="28"/>
        <v>0</v>
      </c>
    </row>
    <row r="317" spans="1:17" x14ac:dyDescent="0.25">
      <c r="A317" s="233">
        <v>0.91666666666666696</v>
      </c>
      <c r="B317" s="234" t="s">
        <v>2</v>
      </c>
      <c r="C317" s="235">
        <f>'VITESSEVL sens 1 '!X123</f>
        <v>0</v>
      </c>
      <c r="D317" s="161">
        <f>'VITESSEVL sens 1 '!Y123</f>
        <v>0</v>
      </c>
      <c r="E317" s="161">
        <f>'VITESSEVL sens 1 '!Z123</f>
        <v>0</v>
      </c>
      <c r="F317" s="161">
        <f>'VITESSEVL sens 1 '!AA123</f>
        <v>3</v>
      </c>
      <c r="G317" s="161">
        <f>'VITESSEVL sens 1 '!AB123</f>
        <v>4</v>
      </c>
      <c r="H317" s="161">
        <f>'VITESSEVL sens 1 '!AC123</f>
        <v>1</v>
      </c>
      <c r="I317" s="161">
        <f>'VITESSEVL sens 1 '!AD123</f>
        <v>0</v>
      </c>
      <c r="J317" s="161">
        <f>'VITESSEVL sens 1 '!AE123</f>
        <v>0</v>
      </c>
      <c r="K317" s="161">
        <f>'VITESSEVL sens 1 '!AF123</f>
        <v>0</v>
      </c>
      <c r="L317" s="161">
        <f>'VITESSEVL sens 1 '!AG123</f>
        <v>0</v>
      </c>
      <c r="M317" s="161">
        <f>'VITESSEVL sens 1 '!AH123</f>
        <v>0</v>
      </c>
      <c r="N317" s="240">
        <f>'VITESSEVL sens 1 '!AI123</f>
        <v>0</v>
      </c>
      <c r="O317" s="161">
        <f>'VITESSEVL sens 1 '!AK123</f>
        <v>62</v>
      </c>
      <c r="P317" s="161">
        <f>'VITESSEVL sens 1 '!AJ123</f>
        <v>0</v>
      </c>
      <c r="Q317" s="238">
        <f t="shared" si="28"/>
        <v>0</v>
      </c>
    </row>
    <row r="318" spans="1:17" x14ac:dyDescent="0.25">
      <c r="A318" s="239"/>
      <c r="B318" s="234" t="s">
        <v>3</v>
      </c>
      <c r="C318" s="235">
        <f>'VITESSEPL sens 1 '!X123</f>
        <v>0</v>
      </c>
      <c r="D318" s="161">
        <f>'VITESSEPL sens 1 '!Y123</f>
        <v>0</v>
      </c>
      <c r="E318" s="161">
        <f>'VITESSEPL sens 1 '!Z123</f>
        <v>0</v>
      </c>
      <c r="F318" s="161">
        <f>'VITESSEPL sens 1 '!AA123</f>
        <v>0</v>
      </c>
      <c r="G318" s="161">
        <f>'VITESSEPL sens 1 '!AB123</f>
        <v>0</v>
      </c>
      <c r="H318" s="161">
        <f>'VITESSEPL sens 1 '!AC123</f>
        <v>0</v>
      </c>
      <c r="I318" s="161">
        <f>'VITESSEPL sens 1 '!AD123</f>
        <v>0</v>
      </c>
      <c r="J318" s="161">
        <f>'VITESSEPL sens 1 '!AE123</f>
        <v>0</v>
      </c>
      <c r="K318" s="161">
        <f>'VITESSEPL sens 1 '!AF123</f>
        <v>0</v>
      </c>
      <c r="L318" s="161">
        <f>'VITESSEPL sens 1 '!AG123</f>
        <v>0</v>
      </c>
      <c r="M318" s="161">
        <f>'VITESSEPL sens 1 '!AH123</f>
        <v>0</v>
      </c>
      <c r="N318" s="240">
        <f>'VITESSEPL sens 1 '!AI123</f>
        <v>0</v>
      </c>
      <c r="O318" s="161">
        <f>'VITESSEPL sens 1 '!AK123</f>
        <v>0</v>
      </c>
      <c r="P318" s="161">
        <f>'VITESSEPL sens 1 '!AJ123</f>
        <v>0</v>
      </c>
      <c r="Q318" s="238">
        <f t="shared" si="28"/>
        <v>0</v>
      </c>
    </row>
    <row r="319" spans="1:17" x14ac:dyDescent="0.25">
      <c r="A319" s="233">
        <v>0.95833333333333304</v>
      </c>
      <c r="B319" s="234" t="s">
        <v>2</v>
      </c>
      <c r="C319" s="235">
        <f>'VITESSEVL sens 1 '!X124</f>
        <v>0</v>
      </c>
      <c r="D319" s="161">
        <f>'VITESSEVL sens 1 '!Y124</f>
        <v>0</v>
      </c>
      <c r="E319" s="161">
        <f>'VITESSEVL sens 1 '!Z124</f>
        <v>1</v>
      </c>
      <c r="F319" s="161">
        <f>'VITESSEVL sens 1 '!AA124</f>
        <v>1</v>
      </c>
      <c r="G319" s="161">
        <f>'VITESSEVL sens 1 '!AB124</f>
        <v>3</v>
      </c>
      <c r="H319" s="161">
        <f>'VITESSEVL sens 1 '!AC124</f>
        <v>0</v>
      </c>
      <c r="I319" s="161">
        <f>'VITESSEVL sens 1 '!AD124</f>
        <v>0</v>
      </c>
      <c r="J319" s="161">
        <f>'VITESSEVL sens 1 '!AE124</f>
        <v>0</v>
      </c>
      <c r="K319" s="161">
        <f>'VITESSEVL sens 1 '!AF124</f>
        <v>0</v>
      </c>
      <c r="L319" s="161">
        <f>'VITESSEVL sens 1 '!AG124</f>
        <v>0</v>
      </c>
      <c r="M319" s="161">
        <f>'VITESSEVL sens 1 '!AH124</f>
        <v>0</v>
      </c>
      <c r="N319" s="240">
        <f>'VITESSEVL sens 1 '!AI124</f>
        <v>0</v>
      </c>
      <c r="O319" s="161">
        <f>'VITESSEVL sens 1 '!AK124</f>
        <v>59</v>
      </c>
      <c r="P319" s="161">
        <f>'VITESSEVL sens 1 '!AJ124</f>
        <v>0</v>
      </c>
      <c r="Q319" s="238">
        <f t="shared" si="28"/>
        <v>0</v>
      </c>
    </row>
    <row r="320" spans="1:17" x14ac:dyDescent="0.25">
      <c r="A320" s="239"/>
      <c r="B320" s="231" t="s">
        <v>3</v>
      </c>
      <c r="C320" s="241">
        <f>'VITESSEPL sens 1 '!X124</f>
        <v>0</v>
      </c>
      <c r="D320" s="242">
        <f>'VITESSEPL sens 1 '!Y124</f>
        <v>0</v>
      </c>
      <c r="E320" s="242">
        <f>'VITESSEPL sens 1 '!Z124</f>
        <v>0</v>
      </c>
      <c r="F320" s="242">
        <f>'VITESSEPL sens 1 '!AA124</f>
        <v>0</v>
      </c>
      <c r="G320" s="242">
        <f>'VITESSEPL sens 1 '!AB124</f>
        <v>0</v>
      </c>
      <c r="H320" s="242">
        <f>'VITESSEPL sens 1 '!AC124</f>
        <v>0</v>
      </c>
      <c r="I320" s="242">
        <f>'VITESSEPL sens 1 '!AD124</f>
        <v>0</v>
      </c>
      <c r="J320" s="242">
        <f>'VITESSEPL sens 1 '!AE124</f>
        <v>0</v>
      </c>
      <c r="K320" s="242">
        <f>'VITESSEPL sens 1 '!AF124</f>
        <v>0</v>
      </c>
      <c r="L320" s="242">
        <f>'VITESSEPL sens 1 '!AG124</f>
        <v>0</v>
      </c>
      <c r="M320" s="242">
        <f>'VITESSEPL sens 1 '!AH124</f>
        <v>0</v>
      </c>
      <c r="N320" s="243">
        <f>'VITESSEPL sens 1 '!AI124</f>
        <v>0</v>
      </c>
      <c r="O320" s="242">
        <f>'VITESSEPL sens 1 '!AK124</f>
        <v>0</v>
      </c>
      <c r="P320" s="242">
        <f>'VITESSEPL sens 1 '!AJ124</f>
        <v>0</v>
      </c>
      <c r="Q320" s="244">
        <f t="shared" si="28"/>
        <v>0</v>
      </c>
    </row>
    <row r="321" spans="1:17" ht="9.9" customHeight="1" x14ac:dyDescent="0.25">
      <c r="A321" s="245" t="s">
        <v>53</v>
      </c>
      <c r="B321" s="278" t="s">
        <v>2</v>
      </c>
      <c r="C321" s="245">
        <f>C319+C317+C315+C313+C311+C309+C307+C305+C303+C301+C299+C297+C295+C293+C291+C289+C287+C285+C283+C281+C279+C277+C275+C273</f>
        <v>5</v>
      </c>
      <c r="D321" s="247">
        <f t="shared" ref="D321:N321" si="29">D319+D317+D315+D313+D311+D309+D307+D305+D303+D301+D299+D297+D295+D293+D291+D289+D287+D285+D283+D281+D279+D277+D275+D273</f>
        <v>26</v>
      </c>
      <c r="E321" s="247">
        <f t="shared" si="29"/>
        <v>140</v>
      </c>
      <c r="F321" s="247">
        <f t="shared" si="29"/>
        <v>392</v>
      </c>
      <c r="G321" s="247">
        <f t="shared" si="29"/>
        <v>203</v>
      </c>
      <c r="H321" s="247">
        <f t="shared" si="29"/>
        <v>29</v>
      </c>
      <c r="I321" s="247">
        <f t="shared" si="29"/>
        <v>3</v>
      </c>
      <c r="J321" s="247">
        <f t="shared" si="29"/>
        <v>2</v>
      </c>
      <c r="K321" s="247">
        <f t="shared" si="29"/>
        <v>1</v>
      </c>
      <c r="L321" s="247">
        <f t="shared" si="29"/>
        <v>1</v>
      </c>
      <c r="M321" s="247">
        <f t="shared" si="29"/>
        <v>0</v>
      </c>
      <c r="N321" s="247">
        <f t="shared" si="29"/>
        <v>0</v>
      </c>
      <c r="O321" s="247"/>
      <c r="P321" s="247"/>
      <c r="Q321" s="246"/>
    </row>
    <row r="322" spans="1:17" ht="9.9" customHeight="1" x14ac:dyDescent="0.25">
      <c r="A322" s="248" t="s">
        <v>3</v>
      </c>
      <c r="B322" s="277" t="s">
        <v>3</v>
      </c>
      <c r="C322" s="248">
        <f>+C320+C318+C316+C314+C312+C310+C308+C306+C304+C302+C300+C298+C296+C294+C292+C290+C288+C286+C284+C282+C280+C278+C276+C274</f>
        <v>0</v>
      </c>
      <c r="D322" s="250">
        <f t="shared" ref="D322:N322" si="30">+D320+D318+D316+D314+D312+D310+D308+D306+D304+D302+D300+D298+D296+D294+D292+D290+D288+D286+D284+D282+D280+D278+D276+D274</f>
        <v>2</v>
      </c>
      <c r="E322" s="250">
        <f t="shared" si="30"/>
        <v>32</v>
      </c>
      <c r="F322" s="250">
        <f t="shared" si="30"/>
        <v>18</v>
      </c>
      <c r="G322" s="250">
        <f t="shared" si="30"/>
        <v>1</v>
      </c>
      <c r="H322" s="250">
        <f t="shared" si="30"/>
        <v>1</v>
      </c>
      <c r="I322" s="250">
        <f t="shared" si="30"/>
        <v>0</v>
      </c>
      <c r="J322" s="250">
        <f t="shared" si="30"/>
        <v>0</v>
      </c>
      <c r="K322" s="250">
        <f t="shared" si="30"/>
        <v>0</v>
      </c>
      <c r="L322" s="250">
        <f t="shared" si="30"/>
        <v>0</v>
      </c>
      <c r="M322" s="250">
        <f t="shared" si="30"/>
        <v>1</v>
      </c>
      <c r="N322" s="250">
        <f t="shared" si="30"/>
        <v>0</v>
      </c>
      <c r="O322" s="250"/>
      <c r="P322" s="250"/>
      <c r="Q322" s="249"/>
    </row>
    <row r="323" spans="1:17" ht="9.9" customHeight="1" x14ac:dyDescent="0.25">
      <c r="A323" s="251" t="s">
        <v>136</v>
      </c>
      <c r="B323" s="275" t="s">
        <v>2</v>
      </c>
      <c r="C323" s="253">
        <f t="shared" ref="C323:N323" si="31">IF(SUM($C321:$N321)=0,0,C321/SUM($C321:$N321))</f>
        <v>6.2344139650872821E-3</v>
      </c>
      <c r="D323" s="254">
        <f t="shared" si="31"/>
        <v>3.2418952618453865E-2</v>
      </c>
      <c r="E323" s="254">
        <f t="shared" si="31"/>
        <v>0.1745635910224439</v>
      </c>
      <c r="F323" s="254">
        <f t="shared" si="31"/>
        <v>0.48877805486284287</v>
      </c>
      <c r="G323" s="254">
        <f t="shared" si="31"/>
        <v>0.25311720698254364</v>
      </c>
      <c r="H323" s="254">
        <f t="shared" si="31"/>
        <v>3.6159600997506237E-2</v>
      </c>
      <c r="I323" s="254">
        <f t="shared" si="31"/>
        <v>3.740648379052369E-3</v>
      </c>
      <c r="J323" s="254">
        <f t="shared" si="31"/>
        <v>2.4937655860349127E-3</v>
      </c>
      <c r="K323" s="254">
        <f t="shared" si="31"/>
        <v>1.2468827930174563E-3</v>
      </c>
      <c r="L323" s="254">
        <f t="shared" si="31"/>
        <v>1.2468827930174563E-3</v>
      </c>
      <c r="M323" s="254">
        <f t="shared" si="31"/>
        <v>0</v>
      </c>
      <c r="N323" s="254">
        <f t="shared" si="31"/>
        <v>0</v>
      </c>
      <c r="O323" s="131"/>
      <c r="P323" s="131"/>
      <c r="Q323" s="252"/>
    </row>
    <row r="324" spans="1:17" ht="9.9" customHeight="1" x14ac:dyDescent="0.25">
      <c r="A324" s="251" t="s">
        <v>3</v>
      </c>
      <c r="B324" s="275" t="s">
        <v>3</v>
      </c>
      <c r="C324" s="253">
        <f t="shared" ref="C324:N324" si="32">IF(SUM($C322:$N322)=0,0,C322/SUM($C322:$N322))</f>
        <v>0</v>
      </c>
      <c r="D324" s="254">
        <f t="shared" si="32"/>
        <v>3.6363636363636362E-2</v>
      </c>
      <c r="E324" s="254">
        <f t="shared" si="32"/>
        <v>0.58181818181818179</v>
      </c>
      <c r="F324" s="254">
        <f t="shared" si="32"/>
        <v>0.32727272727272727</v>
      </c>
      <c r="G324" s="254">
        <f t="shared" si="32"/>
        <v>1.8181818181818181E-2</v>
      </c>
      <c r="H324" s="254">
        <f t="shared" si="32"/>
        <v>1.8181818181818181E-2</v>
      </c>
      <c r="I324" s="254">
        <f t="shared" si="32"/>
        <v>0</v>
      </c>
      <c r="J324" s="254">
        <f t="shared" si="32"/>
        <v>0</v>
      </c>
      <c r="K324" s="254">
        <f t="shared" si="32"/>
        <v>0</v>
      </c>
      <c r="L324" s="254">
        <f t="shared" si="32"/>
        <v>0</v>
      </c>
      <c r="M324" s="254">
        <f t="shared" si="32"/>
        <v>1.8181818181818181E-2</v>
      </c>
      <c r="N324" s="254">
        <f t="shared" si="32"/>
        <v>0</v>
      </c>
      <c r="O324" s="131"/>
      <c r="P324" s="131"/>
      <c r="Q324" s="252"/>
    </row>
    <row r="325" spans="1:17" ht="9.9" customHeight="1" x14ac:dyDescent="0.25">
      <c r="A325" s="248" t="s">
        <v>137</v>
      </c>
      <c r="B325" s="277" t="s">
        <v>2</v>
      </c>
      <c r="C325" s="255">
        <f>IF(SUM($C321:$N321)=0,0,SUM(NUIT5_VL1)/SUM($C321:$N321))</f>
        <v>0</v>
      </c>
      <c r="D325" s="256">
        <f>IF(SUM($C321:$N321)=0,0,SUM(NUIT5_VL2)/SUM($C321:$N321))</f>
        <v>1.2468827930174563E-3</v>
      </c>
      <c r="E325" s="256">
        <f>IF(SUM($C321:$N321)=0,0,SUM(NUIT5_VL3)/SUM($C321:$N321))</f>
        <v>1.2468827930174563E-3</v>
      </c>
      <c r="F325" s="256">
        <f>IF(SUM($C321:$N321)=0,0,SUM(NUIT5_VL4)/SUM($C321:$N321))</f>
        <v>1.7456359102244388E-2</v>
      </c>
      <c r="G325" s="256">
        <f>IF(SUM($C321:$N321)=0,0,SUM(NUIT5_VL5)/SUM($C321:$N321))</f>
        <v>2.119700748129676E-2</v>
      </c>
      <c r="H325" s="256">
        <f>IF(SUM($C321:$N321)=0,0,SUM(NUIT5_VL6)/SUM($C321:$N321))</f>
        <v>2.4937655860349127E-3</v>
      </c>
      <c r="I325" s="256">
        <f>IF(SUM($C321:$N321)=0,0,SUM(NUIT5_VL7)/SUM($C321:$N321))</f>
        <v>0</v>
      </c>
      <c r="J325" s="256">
        <f>IF(SUM($C321:$N321)=0,0,SUM(NUIT5_VL8)/SUM($C321:$N321))</f>
        <v>0</v>
      </c>
      <c r="K325" s="256">
        <f>IF(SUM($C321:$N321)=0,0,SUM(NUIT5_VL9)/SUM($C321:$N321))</f>
        <v>0</v>
      </c>
      <c r="L325" s="256">
        <f>IF(SUM($C321:$N321)=0,0,SUM(NUIT5_VL10)/SUM($C321:$N321))</f>
        <v>0</v>
      </c>
      <c r="M325" s="256">
        <f>IF(SUM($C321:$N321)=0,0,SUM(NUIT5_VL11)/SUM($C321:$N321))</f>
        <v>0</v>
      </c>
      <c r="N325" s="256">
        <f>IF(SUM($C321:$N321)=0,0,SUM(NUIT5_VL12)/SUM($C321:$N321))</f>
        <v>0</v>
      </c>
      <c r="O325" s="250"/>
      <c r="P325" s="250"/>
      <c r="Q325" s="249"/>
    </row>
    <row r="326" spans="1:17" ht="9.9" customHeight="1" x14ac:dyDescent="0.25">
      <c r="A326" s="248" t="s">
        <v>3</v>
      </c>
      <c r="B326" s="277" t="s">
        <v>3</v>
      </c>
      <c r="C326" s="255">
        <f>IF(SUM($C322:$N322)=0,0,SUM(Nuit5_PL1)/SUM($C322:$N322))</f>
        <v>0</v>
      </c>
      <c r="D326" s="256">
        <f>IF(SUM($C322:$N322)=0,0,SUM(Nuit5_PL2)/SUM($C322:$N322))</f>
        <v>0</v>
      </c>
      <c r="E326" s="256">
        <f>IF(SUM($C322:$N322)=0,0,SUM(Nuit5_PL3)/SUM($C322:$N322))</f>
        <v>1.8181818181818181E-2</v>
      </c>
      <c r="F326" s="256">
        <f>IF(SUM($C322:$N322)=0,0,SUM(Nuit5_PL4)/SUM($C322:$N322))</f>
        <v>0</v>
      </c>
      <c r="G326" s="256">
        <f>IF(SUM($C322:$N322)=0,0,SUM(Nuit5_PL5)/SUM($C322:$N322))</f>
        <v>0</v>
      </c>
      <c r="H326" s="256">
        <f>IF(SUM($C322:$N322)=0,0,SUM(Nuit5_PL6)/SUM($C322:$N322))</f>
        <v>0</v>
      </c>
      <c r="I326" s="256">
        <f>IF(SUM($C322:$N322)=0,0,SUM(Nuit5_PL7)/SUM($C322:$N322))</f>
        <v>0</v>
      </c>
      <c r="J326" s="256">
        <f>IF(SUM($C322:$N322)=0,0,SUM(Nuit5_PL8)/SUM($C322:$N322))</f>
        <v>0</v>
      </c>
      <c r="K326" s="256">
        <f>IF(SUM($C322:$N322)=0,0,SUM(Nuit5_PL9)/SUM($C322:$N322))</f>
        <v>0</v>
      </c>
      <c r="L326" s="256">
        <f>IF(SUM($C322:$N322)=0,0,SUM(Nuit5_PL10)/SUM($C322:$N322))</f>
        <v>0</v>
      </c>
      <c r="M326" s="256">
        <f>IF(SUM($C322:$N322)=0,0,SUM(Nuit5_PL11)/SUM($C322:$N322))</f>
        <v>0</v>
      </c>
      <c r="N326" s="256">
        <f>IF(SUM($C322:$N322)=0,0,SUM(Nuit5_PL12)/SUM($C322:$N322))</f>
        <v>0</v>
      </c>
      <c r="O326" s="250"/>
      <c r="P326" s="250"/>
      <c r="Q326" s="249"/>
    </row>
    <row r="327" spans="1:17" ht="9.9" customHeight="1" x14ac:dyDescent="0.25">
      <c r="A327" s="251" t="s">
        <v>120</v>
      </c>
      <c r="B327" s="275" t="s">
        <v>2</v>
      </c>
      <c r="C327" s="279">
        <f>IF(SUM($C321:$N321)=0,0,($C321-SUM(NUIT5_VL1))/SUM($C321:$N321))</f>
        <v>6.2344139650872821E-3</v>
      </c>
      <c r="D327" s="254">
        <f>IF(SUM($C321:$N321)=0,0,($D321-SUM(NUIT5_VL2))/SUM($C321:$N321))</f>
        <v>3.117206982543641E-2</v>
      </c>
      <c r="E327" s="254">
        <f>IF(SUM($C321:$N321)=0,0,($E321-SUM(NUIT5_VL3))/SUM($C321:$N321))</f>
        <v>0.17331670822942644</v>
      </c>
      <c r="F327" s="254">
        <f>IF(SUM($C321:$N321)=0,0,($F321-SUM(NUIT5_VL4))/SUM($C321:$N321))</f>
        <v>0.47132169576059851</v>
      </c>
      <c r="G327" s="254">
        <f>IF(SUM($C321:$N321)=0,0,($G321-SUM(NUIT5_VL5))/SUM($C321:$N321))</f>
        <v>0.23192019950124687</v>
      </c>
      <c r="H327" s="254">
        <f>IF(SUM($C321:$N321)=0,0,($H321-SUM(NUIT5_VL6))/SUM($C321:$N321))</f>
        <v>3.366583541147132E-2</v>
      </c>
      <c r="I327" s="254">
        <f>IF(SUM($C321:$N321)=0,0,($I321-SUM(NUIT5_VL7))/SUM($C321:$N321))</f>
        <v>3.740648379052369E-3</v>
      </c>
      <c r="J327" s="254">
        <f>IF(SUM($C321:$N321)=0,0,($J321-SUM(NUIT5_VL8))/SUM($C321:$N321))</f>
        <v>2.4937655860349127E-3</v>
      </c>
      <c r="K327" s="254">
        <f>IF(SUM($C321:$N321)=0,0,($K321-SUM(NUIT5_VL9))/SUM($C321:$N321))</f>
        <v>1.2468827930174563E-3</v>
      </c>
      <c r="L327" s="254">
        <f>IF(SUM($C321:$N321)=0,0,($L321-SUM(NUIT5_VL10))/SUM($C321:$N321))</f>
        <v>1.2468827930174563E-3</v>
      </c>
      <c r="M327" s="254">
        <f>IF(SUM($C321:$N321)=0,0,($M321-SUM(NUIT5_VL11))/SUM($C321:$N321))</f>
        <v>0</v>
      </c>
      <c r="N327" s="254">
        <f>IF(SUM($C321:$N321)=0,0,($N321-SUM(NUIT5_VL12))/SUM($C321:$N321))</f>
        <v>0</v>
      </c>
      <c r="O327" s="131"/>
      <c r="P327" s="131"/>
      <c r="Q327" s="252"/>
    </row>
    <row r="328" spans="1:17" ht="9.9" customHeight="1" x14ac:dyDescent="0.25">
      <c r="A328" s="251" t="s">
        <v>3</v>
      </c>
      <c r="B328" s="275" t="s">
        <v>3</v>
      </c>
      <c r="C328" s="279">
        <f>IF(SUM($C322:$N322)=0,0,($C322-SUM(Nuit5_PL1))/SUM($C322:$N322))</f>
        <v>0</v>
      </c>
      <c r="D328" s="254">
        <f>IF(SUM($C322:$N322)=0,0,($D322-SUM(Nuit5_PL2))/SUM($C322:$N322))</f>
        <v>3.6363636363636362E-2</v>
      </c>
      <c r="E328" s="254">
        <f>IF(SUM($C322:$N322)=0,0,($E322-SUM(Nuit5_PL3))/SUM($C322:$N322))</f>
        <v>0.5636363636363636</v>
      </c>
      <c r="F328" s="254">
        <f>IF(SUM($C322:$N322)=0,0,($F322-SUM(Nuit5_PL4))/SUM($C322:$N322))</f>
        <v>0.32727272727272727</v>
      </c>
      <c r="G328" s="254">
        <f>IF(SUM($C322:$N322)=0,0,($G322-SUM(Nuit5_PL5))/SUM($C322:$N322))</f>
        <v>1.8181818181818181E-2</v>
      </c>
      <c r="H328" s="254">
        <f>IF(SUM($C322:$N322)=0,0,($H322-SUM(Nuit5_PL6))/SUM($C322:$N322))</f>
        <v>1.8181818181818181E-2</v>
      </c>
      <c r="I328" s="254">
        <f>IF(SUM($C322:$N322)=0,0,($I322-SUM(Nuit5_PL7))/SUM($C322:$N322))</f>
        <v>0</v>
      </c>
      <c r="J328" s="254">
        <f>IF(SUM($C322:$N322)=0,0,($J322-SUM(Nuit5_PL8))/SUM($C322:$N322))</f>
        <v>0</v>
      </c>
      <c r="K328" s="254">
        <f>IF(SUM($C322:$N322)=0,0,($K322-SUM(Nuit5_PL9))/SUM($C322:$N322))</f>
        <v>0</v>
      </c>
      <c r="L328" s="254">
        <f>IF(SUM($C322:$N322)=0,0,($L322-SUM(Nuit5_PL10))/SUM($C322:$N322))</f>
        <v>0</v>
      </c>
      <c r="M328" s="254">
        <f>IF(SUM($C322:$N322)=0,0,($M322-SUM(Nuit5_PL11))/SUM($C322:$N322))</f>
        <v>1.8181818181818181E-2</v>
      </c>
      <c r="N328" s="254">
        <f>IF(SUM($C322:$N322)=0,0,($N322-SUM(Nuit5_PL12))/SUM($C322:$N322))</f>
        <v>0</v>
      </c>
      <c r="O328" s="131"/>
      <c r="P328" s="131"/>
      <c r="Q328" s="252"/>
    </row>
    <row r="329" spans="1:17" ht="9.9" customHeight="1" x14ac:dyDescent="0.25">
      <c r="A329" s="248" t="s">
        <v>134</v>
      </c>
      <c r="B329" s="277" t="s">
        <v>2</v>
      </c>
      <c r="C329" s="258">
        <f t="shared" ref="C329:M330" si="33">C321/24</f>
        <v>0.20833333333333334</v>
      </c>
      <c r="D329" s="258">
        <f t="shared" si="33"/>
        <v>1.0833333333333333</v>
      </c>
      <c r="E329" s="258">
        <f t="shared" si="33"/>
        <v>5.833333333333333</v>
      </c>
      <c r="F329" s="258">
        <f t="shared" si="33"/>
        <v>16.333333333333332</v>
      </c>
      <c r="G329" s="258">
        <f t="shared" si="33"/>
        <v>8.4583333333333339</v>
      </c>
      <c r="H329" s="258">
        <f t="shared" si="33"/>
        <v>1.2083333333333333</v>
      </c>
      <c r="I329" s="258">
        <f t="shared" si="33"/>
        <v>0.125</v>
      </c>
      <c r="J329" s="258">
        <f t="shared" si="33"/>
        <v>8.3333333333333329E-2</v>
      </c>
      <c r="K329" s="258">
        <f t="shared" si="33"/>
        <v>4.1666666666666664E-2</v>
      </c>
      <c r="L329" s="258">
        <f t="shared" si="33"/>
        <v>4.1666666666666664E-2</v>
      </c>
      <c r="M329" s="258">
        <f t="shared" si="33"/>
        <v>0</v>
      </c>
      <c r="N329" s="258">
        <f>N321/96</f>
        <v>0</v>
      </c>
      <c r="O329" s="250"/>
      <c r="P329" s="250"/>
      <c r="Q329" s="249"/>
    </row>
    <row r="330" spans="1:17" ht="9.9" customHeight="1" x14ac:dyDescent="0.25">
      <c r="A330" s="259" t="s">
        <v>3</v>
      </c>
      <c r="B330" s="276" t="s">
        <v>3</v>
      </c>
      <c r="C330" s="258">
        <f t="shared" si="33"/>
        <v>0</v>
      </c>
      <c r="D330" s="258">
        <f t="shared" si="33"/>
        <v>8.3333333333333329E-2</v>
      </c>
      <c r="E330" s="258">
        <f t="shared" si="33"/>
        <v>1.3333333333333333</v>
      </c>
      <c r="F330" s="258">
        <f t="shared" si="33"/>
        <v>0.75</v>
      </c>
      <c r="G330" s="258">
        <f t="shared" si="33"/>
        <v>4.1666666666666664E-2</v>
      </c>
      <c r="H330" s="258">
        <f t="shared" si="33"/>
        <v>4.1666666666666664E-2</v>
      </c>
      <c r="I330" s="258">
        <f t="shared" si="33"/>
        <v>0</v>
      </c>
      <c r="J330" s="258">
        <f t="shared" si="33"/>
        <v>0</v>
      </c>
      <c r="K330" s="258">
        <f t="shared" si="33"/>
        <v>0</v>
      </c>
      <c r="L330" s="258">
        <f t="shared" si="33"/>
        <v>0</v>
      </c>
      <c r="M330" s="258">
        <f t="shared" si="33"/>
        <v>4.1666666666666664E-2</v>
      </c>
      <c r="N330" s="258">
        <f>N322/96</f>
        <v>0</v>
      </c>
      <c r="O330" s="261"/>
      <c r="P330" s="261"/>
      <c r="Q330" s="260"/>
    </row>
    <row r="331" spans="1:17" ht="9.9" customHeight="1" x14ac:dyDescent="0.25">
      <c r="A331" s="385" t="s">
        <v>138</v>
      </c>
      <c r="B331" s="386"/>
      <c r="C331" s="386"/>
      <c r="D331" s="387"/>
      <c r="E331" s="380" t="s">
        <v>139</v>
      </c>
      <c r="F331" s="381"/>
      <c r="G331" s="381"/>
      <c r="H331" s="382"/>
      <c r="I331" s="385" t="s">
        <v>110</v>
      </c>
      <c r="J331" s="386"/>
      <c r="K331" s="387"/>
      <c r="L331" s="385" t="s">
        <v>140</v>
      </c>
      <c r="M331" s="386"/>
      <c r="N331" s="387"/>
      <c r="O331" s="385" t="s">
        <v>109</v>
      </c>
      <c r="P331" s="386"/>
      <c r="Q331" s="387"/>
    </row>
    <row r="332" spans="1:17" ht="9.9" customHeight="1" x14ac:dyDescent="0.25">
      <c r="A332" s="248" t="s">
        <v>2</v>
      </c>
      <c r="B332" s="396">
        <f>SUM(C321:N321)</f>
        <v>802</v>
      </c>
      <c r="C332" s="396"/>
      <c r="D332" s="397"/>
      <c r="E332" s="248" t="s">
        <v>2</v>
      </c>
      <c r="F332" s="393">
        <f>Synthese!AC$16</f>
        <v>56</v>
      </c>
      <c r="G332" s="393"/>
      <c r="H332" s="394"/>
      <c r="I332" s="392">
        <f>S5</f>
        <v>66</v>
      </c>
      <c r="J332" s="393"/>
      <c r="K332" s="394"/>
      <c r="L332" s="392">
        <f>T5</f>
        <v>56</v>
      </c>
      <c r="M332" s="393"/>
      <c r="N332" s="394"/>
      <c r="O332" s="392">
        <f>U5</f>
        <v>46</v>
      </c>
      <c r="P332" s="393"/>
      <c r="Q332" s="394"/>
    </row>
    <row r="333" spans="1:17" ht="9.9" customHeight="1" x14ac:dyDescent="0.25">
      <c r="A333" s="259" t="s">
        <v>3</v>
      </c>
      <c r="B333" s="383">
        <f>SUM(C322:N322)</f>
        <v>55</v>
      </c>
      <c r="C333" s="383"/>
      <c r="D333" s="384"/>
      <c r="E333" s="259" t="s">
        <v>3</v>
      </c>
      <c r="F333" s="378">
        <f>Synthese!AD$16</f>
        <v>50</v>
      </c>
      <c r="G333" s="378"/>
      <c r="H333" s="379"/>
      <c r="I333" s="395">
        <f>S12</f>
        <v>57</v>
      </c>
      <c r="J333" s="378"/>
      <c r="K333" s="379"/>
      <c r="L333" s="395">
        <f>T12</f>
        <v>48</v>
      </c>
      <c r="M333" s="378"/>
      <c r="N333" s="379"/>
      <c r="O333" s="395">
        <f>U12</f>
        <v>42</v>
      </c>
      <c r="P333" s="378"/>
      <c r="Q333" s="379"/>
    </row>
    <row r="334" spans="1:17" ht="9.9" customHeight="1" x14ac:dyDescent="0.25">
      <c r="A334" s="385" t="s">
        <v>141</v>
      </c>
      <c r="B334" s="386"/>
      <c r="C334" s="386"/>
      <c r="D334" s="387"/>
      <c r="E334" s="385" t="s">
        <v>142</v>
      </c>
      <c r="F334" s="386"/>
      <c r="G334" s="386"/>
      <c r="H334" s="387"/>
      <c r="I334" s="380" t="s">
        <v>144</v>
      </c>
      <c r="J334" s="381"/>
      <c r="K334" s="382"/>
      <c r="L334" s="385" t="s">
        <v>145</v>
      </c>
      <c r="M334" s="386"/>
      <c r="N334" s="387"/>
      <c r="O334" s="385" t="s">
        <v>143</v>
      </c>
      <c r="P334" s="386"/>
      <c r="Q334" s="387"/>
    </row>
    <row r="335" spans="1:17" ht="9.9" customHeight="1" x14ac:dyDescent="0.25">
      <c r="A335" s="248" t="s">
        <v>2</v>
      </c>
      <c r="B335" s="396">
        <f>'Synthese debit'!N$30-'Synthese debit'!O$30</f>
        <v>802</v>
      </c>
      <c r="C335" s="396"/>
      <c r="D335" s="397"/>
      <c r="E335" s="248" t="s">
        <v>2</v>
      </c>
      <c r="F335" s="396">
        <f>'Synthese debit'!N$33-'Synthese debit'!O$33</f>
        <v>35</v>
      </c>
      <c r="G335" s="396"/>
      <c r="H335" s="397"/>
      <c r="I335" s="262">
        <f>W5</f>
        <v>0.70833333333333337</v>
      </c>
      <c r="J335" s="250"/>
      <c r="K335" s="249">
        <f>V5</f>
        <v>87</v>
      </c>
      <c r="L335" s="262">
        <f>Y5</f>
        <v>0.20833333333333334</v>
      </c>
      <c r="M335" s="250"/>
      <c r="N335" s="249">
        <f>X5</f>
        <v>10</v>
      </c>
      <c r="O335" s="248" t="s">
        <v>2</v>
      </c>
      <c r="P335" s="271">
        <f>AH5</f>
        <v>9.7125991255062107</v>
      </c>
      <c r="Q335" s="272"/>
    </row>
    <row r="336" spans="1:17" ht="9.9" customHeight="1" x14ac:dyDescent="0.25">
      <c r="A336" s="259" t="s">
        <v>3</v>
      </c>
      <c r="B336" s="383">
        <f>'Synthese debit'!O30</f>
        <v>55</v>
      </c>
      <c r="C336" s="383"/>
      <c r="D336" s="384"/>
      <c r="E336" s="259" t="s">
        <v>3</v>
      </c>
      <c r="F336" s="383">
        <f>'Synthese debit'!O$33</f>
        <v>1</v>
      </c>
      <c r="G336" s="383"/>
      <c r="H336" s="384"/>
      <c r="I336" s="264">
        <f>AA5</f>
        <v>0.625</v>
      </c>
      <c r="J336" s="261"/>
      <c r="K336" s="260">
        <f>Z5</f>
        <v>8</v>
      </c>
      <c r="L336" s="264">
        <f>AC5</f>
        <v>0.20833333333333334</v>
      </c>
      <c r="M336" s="261"/>
      <c r="N336" s="260">
        <f>AB5</f>
        <v>1</v>
      </c>
      <c r="O336" s="259" t="s">
        <v>3</v>
      </c>
      <c r="P336" s="273">
        <f>AI5</f>
        <v>12.304019216861199</v>
      </c>
      <c r="Q336" s="274"/>
    </row>
    <row r="337" spans="1:17" x14ac:dyDescent="0.25">
      <c r="A337" s="222"/>
      <c r="B337" s="223"/>
      <c r="C337" s="399">
        <f>'DebitVL sens 1'!H$3</f>
        <v>43725</v>
      </c>
      <c r="D337" s="399"/>
      <c r="E337" s="399"/>
      <c r="F337" s="399"/>
      <c r="G337" s="399"/>
      <c r="H337" s="399"/>
      <c r="I337" s="399"/>
      <c r="J337" s="399"/>
      <c r="K337" s="399"/>
      <c r="L337" s="399"/>
      <c r="M337" s="399"/>
      <c r="N337" s="399"/>
      <c r="O337" s="223"/>
      <c r="P337" s="223"/>
      <c r="Q337" s="224"/>
    </row>
    <row r="338" spans="1:17" x14ac:dyDescent="0.25">
      <c r="A338" s="225" t="s">
        <v>129</v>
      </c>
      <c r="B338" s="226" t="s">
        <v>130</v>
      </c>
      <c r="C338" s="388">
        <f>'VITESSEVL sens 1 '!O121</f>
        <v>0</v>
      </c>
      <c r="D338" s="390" t="str">
        <f t="shared" ref="D338:N338" si="34">D$3</f>
        <v>de 30 à 40</v>
      </c>
      <c r="E338" s="390" t="str">
        <f t="shared" si="34"/>
        <v>de 40 à 50</v>
      </c>
      <c r="F338" s="390" t="str">
        <f t="shared" si="34"/>
        <v>de 50 à 60</v>
      </c>
      <c r="G338" s="390" t="str">
        <f t="shared" si="34"/>
        <v>de 60 à 70</v>
      </c>
      <c r="H338" s="390" t="str">
        <f t="shared" si="34"/>
        <v>de 70 à 80</v>
      </c>
      <c r="I338" s="390" t="str">
        <f t="shared" si="34"/>
        <v>de 80 à 90</v>
      </c>
      <c r="J338" s="390" t="str">
        <f t="shared" si="34"/>
        <v>de 90 à 100</v>
      </c>
      <c r="K338" s="390" t="str">
        <f t="shared" si="34"/>
        <v>de 100 à 110</v>
      </c>
      <c r="L338" s="390" t="str">
        <f t="shared" si="34"/>
        <v>de 110 à 120</v>
      </c>
      <c r="M338" s="390" t="str">
        <f t="shared" si="34"/>
        <v>de 120 à 130</v>
      </c>
      <c r="N338" s="400" t="str">
        <f t="shared" si="34"/>
        <v>plus de 150</v>
      </c>
      <c r="O338" s="227" t="s">
        <v>131</v>
      </c>
      <c r="P338" s="227" t="s">
        <v>132</v>
      </c>
      <c r="Q338" s="228" t="s">
        <v>133</v>
      </c>
    </row>
    <row r="339" spans="1:17" x14ac:dyDescent="0.25">
      <c r="A339" s="229"/>
      <c r="B339" s="230"/>
      <c r="C339" s="389"/>
      <c r="D339" s="391"/>
      <c r="E339" s="391"/>
      <c r="F339" s="391"/>
      <c r="G339" s="391"/>
      <c r="H339" s="391"/>
      <c r="I339" s="391"/>
      <c r="J339" s="391"/>
      <c r="K339" s="391"/>
      <c r="L339" s="391"/>
      <c r="M339" s="391"/>
      <c r="N339" s="401"/>
      <c r="O339" s="231" t="s">
        <v>134</v>
      </c>
      <c r="P339" s="231" t="s">
        <v>131</v>
      </c>
      <c r="Q339" s="232" t="s">
        <v>135</v>
      </c>
    </row>
    <row r="340" spans="1:17" x14ac:dyDescent="0.25">
      <c r="A340" s="233">
        <v>0</v>
      </c>
      <c r="B340" s="234" t="s">
        <v>2</v>
      </c>
      <c r="C340" s="266">
        <f>'VITESSEVL sens 1 '!X125</f>
        <v>0</v>
      </c>
      <c r="D340" s="236">
        <f>'VITESSEVL sens 1 '!Y125</f>
        <v>0</v>
      </c>
      <c r="E340" s="236">
        <f>'VITESSEVL sens 1 '!Z125</f>
        <v>0</v>
      </c>
      <c r="F340" s="236">
        <f>'VITESSEVL sens 1 '!AA125</f>
        <v>0</v>
      </c>
      <c r="G340" s="236">
        <f>'VITESSEVL sens 1 '!AB125</f>
        <v>0</v>
      </c>
      <c r="H340" s="236">
        <f>'VITESSEVL sens 1 '!AC125</f>
        <v>0</v>
      </c>
      <c r="I340" s="236">
        <f>'VITESSEVL sens 1 '!AD125</f>
        <v>0</v>
      </c>
      <c r="J340" s="236">
        <f>'VITESSEVL sens 1 '!AE125</f>
        <v>0</v>
      </c>
      <c r="K340" s="236">
        <f>'VITESSEVL sens 1 '!AF125</f>
        <v>0</v>
      </c>
      <c r="L340" s="236">
        <f>'VITESSEVL sens 1 '!AG125</f>
        <v>0</v>
      </c>
      <c r="M340" s="236">
        <f>'VITESSEVL sens 1 '!AH125</f>
        <v>0</v>
      </c>
      <c r="N340" s="237">
        <f>'VITESSEVL sens 1 '!AI125</f>
        <v>0</v>
      </c>
      <c r="O340" s="161">
        <f>'VITESSEVL sens 1 '!AK125</f>
        <v>0</v>
      </c>
      <c r="P340" s="161">
        <f>'VITESSEVL sens 1 '!AJ125</f>
        <v>0</v>
      </c>
      <c r="Q340" s="238">
        <f t="shared" ref="Q340:Q387" si="35">IF(SUM(C340:N340)=0,0,P340/SUM(C340:N340))</f>
        <v>0</v>
      </c>
    </row>
    <row r="341" spans="1:17" x14ac:dyDescent="0.25">
      <c r="A341" s="239"/>
      <c r="B341" s="234" t="s">
        <v>3</v>
      </c>
      <c r="C341" s="235">
        <f>'VITESSEPL sens 1 '!X125</f>
        <v>0</v>
      </c>
      <c r="D341" s="161">
        <f>'VITESSEPL sens 1 '!Y125</f>
        <v>0</v>
      </c>
      <c r="E341" s="161">
        <f>'VITESSEPL sens 1 '!Z125</f>
        <v>0</v>
      </c>
      <c r="F341" s="161">
        <f>'VITESSEPL sens 1 '!AA125</f>
        <v>0</v>
      </c>
      <c r="G341" s="161">
        <f>'VITESSEPL sens 1 '!AB125</f>
        <v>0</v>
      </c>
      <c r="H341" s="161">
        <f>'VITESSEPL sens 1 '!AC125</f>
        <v>0</v>
      </c>
      <c r="I341" s="161">
        <f>'VITESSEPL sens 1 '!AD125</f>
        <v>0</v>
      </c>
      <c r="J341" s="161">
        <f>'VITESSEPL sens 1 '!AE125</f>
        <v>0</v>
      </c>
      <c r="K341" s="161">
        <f>'VITESSEPL sens 1 '!AF125</f>
        <v>0</v>
      </c>
      <c r="L341" s="161">
        <f>'VITESSEPL sens 1 '!AG125</f>
        <v>0</v>
      </c>
      <c r="M341" s="161">
        <f>'VITESSEPL sens 1 '!AH125</f>
        <v>0</v>
      </c>
      <c r="N341" s="240">
        <f>'VITESSEPL sens 1 '!AI125</f>
        <v>0</v>
      </c>
      <c r="O341" s="161">
        <f>'VITESSEPL sens 1 '!AK125</f>
        <v>0</v>
      </c>
      <c r="P341" s="161">
        <f>'VITESSEPL sens 1 '!AJ125</f>
        <v>0</v>
      </c>
      <c r="Q341" s="238">
        <f t="shared" si="35"/>
        <v>0</v>
      </c>
    </row>
    <row r="342" spans="1:17" x14ac:dyDescent="0.25">
      <c r="A342" s="233">
        <v>4.1666666666666664E-2</v>
      </c>
      <c r="B342" s="234" t="s">
        <v>2</v>
      </c>
      <c r="C342" s="235">
        <f>'VITESSEVL sens 1 '!X126</f>
        <v>0</v>
      </c>
      <c r="D342" s="161">
        <f>'VITESSEVL sens 1 '!Y126</f>
        <v>0</v>
      </c>
      <c r="E342" s="161">
        <f>'VITESSEVL sens 1 '!Z126</f>
        <v>0</v>
      </c>
      <c r="F342" s="161">
        <f>'VITESSEVL sens 1 '!AA126</f>
        <v>0</v>
      </c>
      <c r="G342" s="161">
        <f>'VITESSEVL sens 1 '!AB126</f>
        <v>0</v>
      </c>
      <c r="H342" s="161">
        <f>'VITESSEVL sens 1 '!AC126</f>
        <v>0</v>
      </c>
      <c r="I342" s="161">
        <f>'VITESSEVL sens 1 '!AD126</f>
        <v>0</v>
      </c>
      <c r="J342" s="161">
        <f>'VITESSEVL sens 1 '!AE126</f>
        <v>0</v>
      </c>
      <c r="K342" s="161">
        <f>'VITESSEVL sens 1 '!AF126</f>
        <v>0</v>
      </c>
      <c r="L342" s="161">
        <f>'VITESSEVL sens 1 '!AG126</f>
        <v>0</v>
      </c>
      <c r="M342" s="161">
        <f>'VITESSEVL sens 1 '!AH126</f>
        <v>0</v>
      </c>
      <c r="N342" s="240">
        <f>'VITESSEVL sens 1 '!AI126</f>
        <v>0</v>
      </c>
      <c r="O342" s="161">
        <f>'VITESSEVL sens 1 '!AK126</f>
        <v>0</v>
      </c>
      <c r="P342" s="161">
        <f>'VITESSEVL sens 1 '!AJ126</f>
        <v>0</v>
      </c>
      <c r="Q342" s="238">
        <f t="shared" si="35"/>
        <v>0</v>
      </c>
    </row>
    <row r="343" spans="1:17" x14ac:dyDescent="0.25">
      <c r="A343" s="239"/>
      <c r="B343" s="234" t="s">
        <v>3</v>
      </c>
      <c r="C343" s="235">
        <f>'VITESSEPL sens 1 '!X126</f>
        <v>0</v>
      </c>
      <c r="D343" s="161">
        <f>'VITESSEPL sens 1 '!Y126</f>
        <v>0</v>
      </c>
      <c r="E343" s="161">
        <f>'VITESSEPL sens 1 '!Z126</f>
        <v>0</v>
      </c>
      <c r="F343" s="161">
        <f>'VITESSEPL sens 1 '!AA126</f>
        <v>0</v>
      </c>
      <c r="G343" s="161">
        <f>'VITESSEPL sens 1 '!AB126</f>
        <v>0</v>
      </c>
      <c r="H343" s="161">
        <f>'VITESSEPL sens 1 '!AC126</f>
        <v>0</v>
      </c>
      <c r="I343" s="161">
        <f>'VITESSEPL sens 1 '!AD126</f>
        <v>0</v>
      </c>
      <c r="J343" s="161">
        <f>'VITESSEPL sens 1 '!AE126</f>
        <v>0</v>
      </c>
      <c r="K343" s="161">
        <f>'VITESSEPL sens 1 '!AF126</f>
        <v>0</v>
      </c>
      <c r="L343" s="161">
        <f>'VITESSEPL sens 1 '!AG126</f>
        <v>0</v>
      </c>
      <c r="M343" s="161">
        <f>'VITESSEPL sens 1 '!AH126</f>
        <v>0</v>
      </c>
      <c r="N343" s="240">
        <f>'VITESSEPL sens 1 '!AI126</f>
        <v>0</v>
      </c>
      <c r="O343" s="161">
        <f>'VITESSEPL sens 1 '!AK126</f>
        <v>0</v>
      </c>
      <c r="P343" s="161">
        <f>'VITESSEPL sens 1 '!AJ126</f>
        <v>0</v>
      </c>
      <c r="Q343" s="238">
        <f t="shared" si="35"/>
        <v>0</v>
      </c>
    </row>
    <row r="344" spans="1:17" x14ac:dyDescent="0.25">
      <c r="A344" s="233">
        <v>8.3333333333333329E-2</v>
      </c>
      <c r="B344" s="234" t="s">
        <v>2</v>
      </c>
      <c r="C344" s="235">
        <f>'VITESSEVL sens 1 '!X127</f>
        <v>0</v>
      </c>
      <c r="D344" s="161">
        <f>'VITESSEVL sens 1 '!Y127</f>
        <v>0</v>
      </c>
      <c r="E344" s="161">
        <f>'VITESSEVL sens 1 '!Z127</f>
        <v>0</v>
      </c>
      <c r="F344" s="161">
        <f>'VITESSEVL sens 1 '!AA127</f>
        <v>0</v>
      </c>
      <c r="G344" s="161">
        <f>'VITESSEVL sens 1 '!AB127</f>
        <v>0</v>
      </c>
      <c r="H344" s="161">
        <f>'VITESSEVL sens 1 '!AC127</f>
        <v>0</v>
      </c>
      <c r="I344" s="161">
        <f>'VITESSEVL sens 1 '!AD127</f>
        <v>0</v>
      </c>
      <c r="J344" s="161">
        <f>'VITESSEVL sens 1 '!AE127</f>
        <v>0</v>
      </c>
      <c r="K344" s="161">
        <f>'VITESSEVL sens 1 '!AF127</f>
        <v>0</v>
      </c>
      <c r="L344" s="161">
        <f>'VITESSEVL sens 1 '!AG127</f>
        <v>0</v>
      </c>
      <c r="M344" s="161">
        <f>'VITESSEVL sens 1 '!AH127</f>
        <v>0</v>
      </c>
      <c r="N344" s="240">
        <f>'VITESSEVL sens 1 '!AI127</f>
        <v>0</v>
      </c>
      <c r="O344" s="161">
        <f>'VITESSEVL sens 1 '!AK127</f>
        <v>0</v>
      </c>
      <c r="P344" s="161">
        <f>'VITESSEVL sens 1 '!AJ127</f>
        <v>0</v>
      </c>
      <c r="Q344" s="238">
        <f t="shared" si="35"/>
        <v>0</v>
      </c>
    </row>
    <row r="345" spans="1:17" x14ac:dyDescent="0.25">
      <c r="A345" s="239"/>
      <c r="B345" s="234" t="s">
        <v>3</v>
      </c>
      <c r="C345" s="235">
        <f>'VITESSEPL sens 1 '!X127</f>
        <v>0</v>
      </c>
      <c r="D345" s="161">
        <f>'VITESSEPL sens 1 '!Y127</f>
        <v>0</v>
      </c>
      <c r="E345" s="161">
        <f>'VITESSEPL sens 1 '!Z127</f>
        <v>0</v>
      </c>
      <c r="F345" s="161">
        <f>'VITESSEPL sens 1 '!AA127</f>
        <v>0</v>
      </c>
      <c r="G345" s="161">
        <f>'VITESSEPL sens 1 '!AB127</f>
        <v>0</v>
      </c>
      <c r="H345" s="161">
        <f>'VITESSEPL sens 1 '!AC127</f>
        <v>0</v>
      </c>
      <c r="I345" s="161">
        <f>'VITESSEPL sens 1 '!AD127</f>
        <v>0</v>
      </c>
      <c r="J345" s="161">
        <f>'VITESSEPL sens 1 '!AE127</f>
        <v>0</v>
      </c>
      <c r="K345" s="161">
        <f>'VITESSEPL sens 1 '!AF127</f>
        <v>0</v>
      </c>
      <c r="L345" s="161">
        <f>'VITESSEPL sens 1 '!AG127</f>
        <v>0</v>
      </c>
      <c r="M345" s="161">
        <f>'VITESSEPL sens 1 '!AH127</f>
        <v>0</v>
      </c>
      <c r="N345" s="240">
        <f>'VITESSEPL sens 1 '!AI127</f>
        <v>0</v>
      </c>
      <c r="O345" s="161">
        <f>'VITESSEPL sens 1 '!AK127</f>
        <v>0</v>
      </c>
      <c r="P345" s="161">
        <f>'VITESSEPL sens 1 '!AJ127</f>
        <v>0</v>
      </c>
      <c r="Q345" s="238">
        <f t="shared" si="35"/>
        <v>0</v>
      </c>
    </row>
    <row r="346" spans="1:17" x14ac:dyDescent="0.25">
      <c r="A346" s="233">
        <v>0.125</v>
      </c>
      <c r="B346" s="234" t="s">
        <v>2</v>
      </c>
      <c r="C346" s="235">
        <f>'VITESSEVL sens 1 '!X128</f>
        <v>0</v>
      </c>
      <c r="D346" s="161">
        <f>'VITESSEVL sens 1 '!Y128</f>
        <v>0</v>
      </c>
      <c r="E346" s="161">
        <f>'VITESSEVL sens 1 '!Z128</f>
        <v>0</v>
      </c>
      <c r="F346" s="161">
        <f>'VITESSEVL sens 1 '!AA128</f>
        <v>0</v>
      </c>
      <c r="G346" s="161">
        <f>'VITESSEVL sens 1 '!AB128</f>
        <v>0</v>
      </c>
      <c r="H346" s="161">
        <f>'VITESSEVL sens 1 '!AC128</f>
        <v>0</v>
      </c>
      <c r="I346" s="161">
        <f>'VITESSEVL sens 1 '!AD128</f>
        <v>0</v>
      </c>
      <c r="J346" s="161">
        <f>'VITESSEVL sens 1 '!AE128</f>
        <v>0</v>
      </c>
      <c r="K346" s="161">
        <f>'VITESSEVL sens 1 '!AF128</f>
        <v>0</v>
      </c>
      <c r="L346" s="161">
        <f>'VITESSEVL sens 1 '!AG128</f>
        <v>0</v>
      </c>
      <c r="M346" s="161">
        <f>'VITESSEVL sens 1 '!AH128</f>
        <v>0</v>
      </c>
      <c r="N346" s="240">
        <f>'VITESSEVL sens 1 '!AI128</f>
        <v>0</v>
      </c>
      <c r="O346" s="161">
        <f>'VITESSEVL sens 1 '!AK128</f>
        <v>0</v>
      </c>
      <c r="P346" s="161">
        <f>'VITESSEVL sens 1 '!AJ128</f>
        <v>0</v>
      </c>
      <c r="Q346" s="238">
        <f t="shared" si="35"/>
        <v>0</v>
      </c>
    </row>
    <row r="347" spans="1:17" x14ac:dyDescent="0.25">
      <c r="A347" s="239"/>
      <c r="B347" s="234" t="s">
        <v>3</v>
      </c>
      <c r="C347" s="235">
        <f>'VITESSEPL sens 1 '!X128</f>
        <v>0</v>
      </c>
      <c r="D347" s="161">
        <f>'VITESSEPL sens 1 '!Y128</f>
        <v>0</v>
      </c>
      <c r="E347" s="161">
        <f>'VITESSEPL sens 1 '!Z128</f>
        <v>0</v>
      </c>
      <c r="F347" s="161">
        <f>'VITESSEPL sens 1 '!AA128</f>
        <v>0</v>
      </c>
      <c r="G347" s="161">
        <f>'VITESSEPL sens 1 '!AB128</f>
        <v>0</v>
      </c>
      <c r="H347" s="161">
        <f>'VITESSEPL sens 1 '!AC128</f>
        <v>0</v>
      </c>
      <c r="I347" s="161">
        <f>'VITESSEPL sens 1 '!AD128</f>
        <v>0</v>
      </c>
      <c r="J347" s="161">
        <f>'VITESSEPL sens 1 '!AE128</f>
        <v>0</v>
      </c>
      <c r="K347" s="161">
        <f>'VITESSEPL sens 1 '!AF128</f>
        <v>0</v>
      </c>
      <c r="L347" s="161">
        <f>'VITESSEPL sens 1 '!AG128</f>
        <v>0</v>
      </c>
      <c r="M347" s="161">
        <f>'VITESSEPL sens 1 '!AH128</f>
        <v>0</v>
      </c>
      <c r="N347" s="240">
        <f>'VITESSEPL sens 1 '!AI128</f>
        <v>0</v>
      </c>
      <c r="O347" s="161">
        <f>'VITESSEPL sens 1 '!AK128</f>
        <v>0</v>
      </c>
      <c r="P347" s="161">
        <f>'VITESSEPL sens 1 '!AJ128</f>
        <v>0</v>
      </c>
      <c r="Q347" s="238">
        <f t="shared" si="35"/>
        <v>0</v>
      </c>
    </row>
    <row r="348" spans="1:17" x14ac:dyDescent="0.25">
      <c r="A348" s="233">
        <v>0.16666666666666699</v>
      </c>
      <c r="B348" s="234" t="s">
        <v>2</v>
      </c>
      <c r="C348" s="235">
        <f>'VITESSEVL sens 1 '!X129</f>
        <v>0</v>
      </c>
      <c r="D348" s="161">
        <f>'VITESSEVL sens 1 '!Y129</f>
        <v>0</v>
      </c>
      <c r="E348" s="161">
        <f>'VITESSEVL sens 1 '!Z129</f>
        <v>1</v>
      </c>
      <c r="F348" s="161">
        <f>'VITESSEVL sens 1 '!AA129</f>
        <v>5</v>
      </c>
      <c r="G348" s="161">
        <f>'VITESSEVL sens 1 '!AB129</f>
        <v>3</v>
      </c>
      <c r="H348" s="161">
        <f>'VITESSEVL sens 1 '!AC129</f>
        <v>1</v>
      </c>
      <c r="I348" s="161">
        <f>'VITESSEVL sens 1 '!AD129</f>
        <v>0</v>
      </c>
      <c r="J348" s="161">
        <f>'VITESSEVL sens 1 '!AE129</f>
        <v>0</v>
      </c>
      <c r="K348" s="161">
        <f>'VITESSEVL sens 1 '!AF129</f>
        <v>0</v>
      </c>
      <c r="L348" s="161">
        <f>'VITESSEVL sens 1 '!AG129</f>
        <v>0</v>
      </c>
      <c r="M348" s="161">
        <f>'VITESSEVL sens 1 '!AH129</f>
        <v>0</v>
      </c>
      <c r="N348" s="240">
        <f>'VITESSEVL sens 1 '!AI129</f>
        <v>0</v>
      </c>
      <c r="O348" s="161">
        <f>'VITESSEVL sens 1 '!AK129</f>
        <v>59</v>
      </c>
      <c r="P348" s="161">
        <f>'VITESSEVL sens 1 '!AJ129</f>
        <v>0</v>
      </c>
      <c r="Q348" s="238">
        <f t="shared" si="35"/>
        <v>0</v>
      </c>
    </row>
    <row r="349" spans="1:17" x14ac:dyDescent="0.25">
      <c r="A349" s="239"/>
      <c r="B349" s="234" t="s">
        <v>3</v>
      </c>
      <c r="C349" s="235">
        <f>'VITESSEPL sens 1 '!X129</f>
        <v>0</v>
      </c>
      <c r="D349" s="161">
        <f>'VITESSEPL sens 1 '!Y129</f>
        <v>0</v>
      </c>
      <c r="E349" s="161">
        <f>'VITESSEPL sens 1 '!Z129</f>
        <v>0</v>
      </c>
      <c r="F349" s="161">
        <f>'VITESSEPL sens 1 '!AA129</f>
        <v>0</v>
      </c>
      <c r="G349" s="161">
        <f>'VITESSEPL sens 1 '!AB129</f>
        <v>0</v>
      </c>
      <c r="H349" s="161">
        <f>'VITESSEPL sens 1 '!AC129</f>
        <v>0</v>
      </c>
      <c r="I349" s="161">
        <f>'VITESSEPL sens 1 '!AD129</f>
        <v>0</v>
      </c>
      <c r="J349" s="161">
        <f>'VITESSEPL sens 1 '!AE129</f>
        <v>0</v>
      </c>
      <c r="K349" s="161">
        <f>'VITESSEPL sens 1 '!AF129</f>
        <v>0</v>
      </c>
      <c r="L349" s="161">
        <f>'VITESSEPL sens 1 '!AG129</f>
        <v>0</v>
      </c>
      <c r="M349" s="161">
        <f>'VITESSEPL sens 1 '!AH129</f>
        <v>1</v>
      </c>
      <c r="N349" s="240">
        <f>'VITESSEPL sens 1 '!AI129</f>
        <v>0</v>
      </c>
      <c r="O349" s="161">
        <f>'VITESSEPL sens 1 '!AK129</f>
        <v>125</v>
      </c>
      <c r="P349" s="161">
        <f>'VITESSEPL sens 1 '!AJ129</f>
        <v>1</v>
      </c>
      <c r="Q349" s="238">
        <f t="shared" si="35"/>
        <v>1</v>
      </c>
    </row>
    <row r="350" spans="1:17" x14ac:dyDescent="0.25">
      <c r="A350" s="233">
        <v>0.20833333333333301</v>
      </c>
      <c r="B350" s="234" t="s">
        <v>2</v>
      </c>
      <c r="C350" s="235">
        <f>'VITESSEVL sens 1 '!X130</f>
        <v>0</v>
      </c>
      <c r="D350" s="161">
        <f>'VITESSEVL sens 1 '!Y130</f>
        <v>2</v>
      </c>
      <c r="E350" s="161">
        <f>'VITESSEVL sens 1 '!Z130</f>
        <v>3</v>
      </c>
      <c r="F350" s="161">
        <f>'VITESSEVL sens 1 '!AA130</f>
        <v>11</v>
      </c>
      <c r="G350" s="161">
        <f>'VITESSEVL sens 1 '!AB130</f>
        <v>8</v>
      </c>
      <c r="H350" s="161">
        <f>'VITESSEVL sens 1 '!AC130</f>
        <v>2</v>
      </c>
      <c r="I350" s="161">
        <f>'VITESSEVL sens 1 '!AD130</f>
        <v>0</v>
      </c>
      <c r="J350" s="161">
        <f>'VITESSEVL sens 1 '!AE130</f>
        <v>0</v>
      </c>
      <c r="K350" s="161">
        <f>'VITESSEVL sens 1 '!AF130</f>
        <v>0</v>
      </c>
      <c r="L350" s="161">
        <f>'VITESSEVL sens 1 '!AG130</f>
        <v>0</v>
      </c>
      <c r="M350" s="161">
        <f>'VITESSEVL sens 1 '!AH130</f>
        <v>0</v>
      </c>
      <c r="N350" s="240">
        <f>'VITESSEVL sens 1 '!AI130</f>
        <v>0</v>
      </c>
      <c r="O350" s="161">
        <f>'VITESSEVL sens 1 '!AK130</f>
        <v>57</v>
      </c>
      <c r="P350" s="161">
        <f>'VITESSEVL sens 1 '!AJ130</f>
        <v>0</v>
      </c>
      <c r="Q350" s="238">
        <f t="shared" si="35"/>
        <v>0</v>
      </c>
    </row>
    <row r="351" spans="1:17" x14ac:dyDescent="0.25">
      <c r="A351" s="239"/>
      <c r="B351" s="234" t="s">
        <v>3</v>
      </c>
      <c r="C351" s="235">
        <f>'VITESSEPL sens 1 '!X130</f>
        <v>0</v>
      </c>
      <c r="D351" s="161">
        <f>'VITESSEPL sens 1 '!Y130</f>
        <v>0</v>
      </c>
      <c r="E351" s="161">
        <f>'VITESSEPL sens 1 '!Z130</f>
        <v>1</v>
      </c>
      <c r="F351" s="161">
        <f>'VITESSEPL sens 1 '!AA130</f>
        <v>1</v>
      </c>
      <c r="G351" s="161">
        <f>'VITESSEPL sens 1 '!AB130</f>
        <v>0</v>
      </c>
      <c r="H351" s="161">
        <f>'VITESSEPL sens 1 '!AC130</f>
        <v>0</v>
      </c>
      <c r="I351" s="161">
        <f>'VITESSEPL sens 1 '!AD130</f>
        <v>0</v>
      </c>
      <c r="J351" s="161">
        <f>'VITESSEPL sens 1 '!AE130</f>
        <v>0</v>
      </c>
      <c r="K351" s="161">
        <f>'VITESSEPL sens 1 '!AF130</f>
        <v>0</v>
      </c>
      <c r="L351" s="161">
        <f>'VITESSEPL sens 1 '!AG130</f>
        <v>0</v>
      </c>
      <c r="M351" s="161">
        <f>'VITESSEPL sens 1 '!AH130</f>
        <v>0</v>
      </c>
      <c r="N351" s="240">
        <f>'VITESSEPL sens 1 '!AI130</f>
        <v>0</v>
      </c>
      <c r="O351" s="161">
        <f>'VITESSEPL sens 1 '!AK130</f>
        <v>50</v>
      </c>
      <c r="P351" s="161">
        <f>'VITESSEPL sens 1 '!AJ130</f>
        <v>0</v>
      </c>
      <c r="Q351" s="238">
        <f t="shared" si="35"/>
        <v>0</v>
      </c>
    </row>
    <row r="352" spans="1:17" x14ac:dyDescent="0.25">
      <c r="A352" s="233">
        <v>0.25</v>
      </c>
      <c r="B352" s="234" t="s">
        <v>2</v>
      </c>
      <c r="C352" s="235">
        <f>'VITESSEVL sens 1 '!X131</f>
        <v>0</v>
      </c>
      <c r="D352" s="161">
        <f>'VITESSEVL sens 1 '!Y131</f>
        <v>0</v>
      </c>
      <c r="E352" s="161">
        <f>'VITESSEVL sens 1 '!Z131</f>
        <v>5</v>
      </c>
      <c r="F352" s="161">
        <f>'VITESSEVL sens 1 '!AA131</f>
        <v>19</v>
      </c>
      <c r="G352" s="161">
        <f>'VITESSEVL sens 1 '!AB131</f>
        <v>4</v>
      </c>
      <c r="H352" s="161">
        <f>'VITESSEVL sens 1 '!AC131</f>
        <v>0</v>
      </c>
      <c r="I352" s="161">
        <f>'VITESSEVL sens 1 '!AD131</f>
        <v>0</v>
      </c>
      <c r="J352" s="161">
        <f>'VITESSEVL sens 1 '!AE131</f>
        <v>0</v>
      </c>
      <c r="K352" s="161">
        <f>'VITESSEVL sens 1 '!AF131</f>
        <v>0</v>
      </c>
      <c r="L352" s="161">
        <f>'VITESSEVL sens 1 '!AG131</f>
        <v>0</v>
      </c>
      <c r="M352" s="161">
        <f>'VITESSEVL sens 1 '!AH131</f>
        <v>0</v>
      </c>
      <c r="N352" s="240">
        <f>'VITESSEVL sens 1 '!AI131</f>
        <v>0</v>
      </c>
      <c r="O352" s="161">
        <f>'VITESSEVL sens 1 '!AK131</f>
        <v>55</v>
      </c>
      <c r="P352" s="161">
        <f>'VITESSEVL sens 1 '!AJ131</f>
        <v>0</v>
      </c>
      <c r="Q352" s="238">
        <f t="shared" si="35"/>
        <v>0</v>
      </c>
    </row>
    <row r="353" spans="1:17" x14ac:dyDescent="0.25">
      <c r="A353" s="239"/>
      <c r="B353" s="234" t="s">
        <v>3</v>
      </c>
      <c r="C353" s="235">
        <f>'VITESSEPL sens 1 '!X131</f>
        <v>0</v>
      </c>
      <c r="D353" s="161">
        <f>'VITESSEPL sens 1 '!Y131</f>
        <v>0</v>
      </c>
      <c r="E353" s="161">
        <f>'VITESSEPL sens 1 '!Z131</f>
        <v>1</v>
      </c>
      <c r="F353" s="161">
        <f>'VITESSEPL sens 1 '!AA131</f>
        <v>0</v>
      </c>
      <c r="G353" s="161">
        <f>'VITESSEPL sens 1 '!AB131</f>
        <v>0</v>
      </c>
      <c r="H353" s="161">
        <f>'VITESSEPL sens 1 '!AC131</f>
        <v>0</v>
      </c>
      <c r="I353" s="161">
        <f>'VITESSEPL sens 1 '!AD131</f>
        <v>0</v>
      </c>
      <c r="J353" s="161">
        <f>'VITESSEPL sens 1 '!AE131</f>
        <v>0</v>
      </c>
      <c r="K353" s="161">
        <f>'VITESSEPL sens 1 '!AF131</f>
        <v>0</v>
      </c>
      <c r="L353" s="161">
        <f>'VITESSEPL sens 1 '!AG131</f>
        <v>0</v>
      </c>
      <c r="M353" s="161">
        <f>'VITESSEPL sens 1 '!AH131</f>
        <v>0</v>
      </c>
      <c r="N353" s="240">
        <f>'VITESSEPL sens 1 '!AI131</f>
        <v>0</v>
      </c>
      <c r="O353" s="161">
        <f>'VITESSEPL sens 1 '!AK131</f>
        <v>45</v>
      </c>
      <c r="P353" s="161">
        <f>'VITESSEPL sens 1 '!AJ131</f>
        <v>0</v>
      </c>
      <c r="Q353" s="238">
        <f t="shared" si="35"/>
        <v>0</v>
      </c>
    </row>
    <row r="354" spans="1:17" x14ac:dyDescent="0.25">
      <c r="A354" s="233">
        <v>0.29166666666666702</v>
      </c>
      <c r="B354" s="234" t="s">
        <v>2</v>
      </c>
      <c r="C354" s="235">
        <f>'VITESSEVL sens 1 '!X132</f>
        <v>0</v>
      </c>
      <c r="D354" s="161">
        <f>'VITESSEVL sens 1 '!Y132</f>
        <v>4</v>
      </c>
      <c r="E354" s="161">
        <f>'VITESSEVL sens 1 '!Z132</f>
        <v>11</v>
      </c>
      <c r="F354" s="161">
        <f>'VITESSEVL sens 1 '!AA132</f>
        <v>21</v>
      </c>
      <c r="G354" s="161">
        <f>'VITESSEVL sens 1 '!AB132</f>
        <v>11</v>
      </c>
      <c r="H354" s="161">
        <f>'VITESSEVL sens 1 '!AC132</f>
        <v>5</v>
      </c>
      <c r="I354" s="161">
        <f>'VITESSEVL sens 1 '!AD132</f>
        <v>0</v>
      </c>
      <c r="J354" s="161">
        <f>'VITESSEVL sens 1 '!AE132</f>
        <v>0</v>
      </c>
      <c r="K354" s="161">
        <f>'VITESSEVL sens 1 '!AF132</f>
        <v>0</v>
      </c>
      <c r="L354" s="161">
        <f>'VITESSEVL sens 1 '!AG132</f>
        <v>0</v>
      </c>
      <c r="M354" s="161">
        <f>'VITESSEVL sens 1 '!AH132</f>
        <v>1</v>
      </c>
      <c r="N354" s="240">
        <f>'VITESSEVL sens 1 '!AI132</f>
        <v>0</v>
      </c>
      <c r="O354" s="161">
        <f>'VITESSEVL sens 1 '!AK132</f>
        <v>57</v>
      </c>
      <c r="P354" s="161">
        <f>'VITESSEVL sens 1 '!AJ132</f>
        <v>1</v>
      </c>
      <c r="Q354" s="238">
        <f t="shared" si="35"/>
        <v>1.8867924528301886E-2</v>
      </c>
    </row>
    <row r="355" spans="1:17" x14ac:dyDescent="0.25">
      <c r="A355" s="239"/>
      <c r="B355" s="234" t="s">
        <v>3</v>
      </c>
      <c r="C355" s="235">
        <f>'VITESSEPL sens 1 '!X132</f>
        <v>0</v>
      </c>
      <c r="D355" s="161">
        <f>'VITESSEPL sens 1 '!Y132</f>
        <v>0</v>
      </c>
      <c r="E355" s="161">
        <f>'VITESSEPL sens 1 '!Z132</f>
        <v>1</v>
      </c>
      <c r="F355" s="161">
        <f>'VITESSEPL sens 1 '!AA132</f>
        <v>0</v>
      </c>
      <c r="G355" s="161">
        <f>'VITESSEPL sens 1 '!AB132</f>
        <v>1</v>
      </c>
      <c r="H355" s="161">
        <f>'VITESSEPL sens 1 '!AC132</f>
        <v>0</v>
      </c>
      <c r="I355" s="161">
        <f>'VITESSEPL sens 1 '!AD132</f>
        <v>0</v>
      </c>
      <c r="J355" s="161">
        <f>'VITESSEPL sens 1 '!AE132</f>
        <v>0</v>
      </c>
      <c r="K355" s="161">
        <f>'VITESSEPL sens 1 '!AF132</f>
        <v>0</v>
      </c>
      <c r="L355" s="161">
        <f>'VITESSEPL sens 1 '!AG132</f>
        <v>0</v>
      </c>
      <c r="M355" s="161">
        <f>'VITESSEPL sens 1 '!AH132</f>
        <v>0</v>
      </c>
      <c r="N355" s="240">
        <f>'VITESSEPL sens 1 '!AI132</f>
        <v>0</v>
      </c>
      <c r="O355" s="161">
        <f>'VITESSEPL sens 1 '!AK132</f>
        <v>55</v>
      </c>
      <c r="P355" s="161">
        <f>'VITESSEPL sens 1 '!AJ132</f>
        <v>0</v>
      </c>
      <c r="Q355" s="238">
        <f t="shared" si="35"/>
        <v>0</v>
      </c>
    </row>
    <row r="356" spans="1:17" x14ac:dyDescent="0.25">
      <c r="A356" s="233">
        <v>0.33333333333333298</v>
      </c>
      <c r="B356" s="234" t="s">
        <v>2</v>
      </c>
      <c r="C356" s="235">
        <f>'VITESSEVL sens 1 '!X133</f>
        <v>0</v>
      </c>
      <c r="D356" s="161">
        <f>'VITESSEVL sens 1 '!Y133</f>
        <v>0</v>
      </c>
      <c r="E356" s="161">
        <f>'VITESSEVL sens 1 '!Z133</f>
        <v>14</v>
      </c>
      <c r="F356" s="161">
        <f>'VITESSEVL sens 1 '!AA133</f>
        <v>23</v>
      </c>
      <c r="G356" s="161">
        <f>'VITESSEVL sens 1 '!AB133</f>
        <v>15</v>
      </c>
      <c r="H356" s="161">
        <f>'VITESSEVL sens 1 '!AC133</f>
        <v>1</v>
      </c>
      <c r="I356" s="161">
        <f>'VITESSEVL sens 1 '!AD133</f>
        <v>0</v>
      </c>
      <c r="J356" s="161">
        <f>'VITESSEVL sens 1 '!AE133</f>
        <v>0</v>
      </c>
      <c r="K356" s="161">
        <f>'VITESSEVL sens 1 '!AF133</f>
        <v>0</v>
      </c>
      <c r="L356" s="161">
        <f>'VITESSEVL sens 1 '!AG133</f>
        <v>0</v>
      </c>
      <c r="M356" s="161">
        <f>'VITESSEVL sens 1 '!AH133</f>
        <v>0</v>
      </c>
      <c r="N356" s="240">
        <f>'VITESSEVL sens 1 '!AI133</f>
        <v>0</v>
      </c>
      <c r="O356" s="161">
        <f>'VITESSEVL sens 1 '!AK133</f>
        <v>56</v>
      </c>
      <c r="P356" s="161">
        <f>'VITESSEVL sens 1 '!AJ133</f>
        <v>0</v>
      </c>
      <c r="Q356" s="238">
        <f t="shared" si="35"/>
        <v>0</v>
      </c>
    </row>
    <row r="357" spans="1:17" x14ac:dyDescent="0.25">
      <c r="A357" s="239"/>
      <c r="B357" s="234" t="s">
        <v>3</v>
      </c>
      <c r="C357" s="235">
        <f>'VITESSEPL sens 1 '!X133</f>
        <v>0</v>
      </c>
      <c r="D357" s="161">
        <f>'VITESSEPL sens 1 '!Y133</f>
        <v>0</v>
      </c>
      <c r="E357" s="161">
        <f>'VITESSEPL sens 1 '!Z133</f>
        <v>2</v>
      </c>
      <c r="F357" s="161">
        <f>'VITESSEPL sens 1 '!AA133</f>
        <v>2</v>
      </c>
      <c r="G357" s="161">
        <f>'VITESSEPL sens 1 '!AB133</f>
        <v>0</v>
      </c>
      <c r="H357" s="161">
        <f>'VITESSEPL sens 1 '!AC133</f>
        <v>1</v>
      </c>
      <c r="I357" s="161">
        <f>'VITESSEPL sens 1 '!AD133</f>
        <v>0</v>
      </c>
      <c r="J357" s="161">
        <f>'VITESSEPL sens 1 '!AE133</f>
        <v>0</v>
      </c>
      <c r="K357" s="161">
        <f>'VITESSEPL sens 1 '!AF133</f>
        <v>0</v>
      </c>
      <c r="L357" s="161">
        <f>'VITESSEPL sens 1 '!AG133</f>
        <v>0</v>
      </c>
      <c r="M357" s="161">
        <f>'VITESSEPL sens 1 '!AH133</f>
        <v>0</v>
      </c>
      <c r="N357" s="240">
        <f>'VITESSEPL sens 1 '!AI133</f>
        <v>0</v>
      </c>
      <c r="O357" s="161">
        <f>'VITESSEPL sens 1 '!AK133</f>
        <v>55</v>
      </c>
      <c r="P357" s="161">
        <f>'VITESSEPL sens 1 '!AJ133</f>
        <v>0</v>
      </c>
      <c r="Q357" s="238">
        <f t="shared" si="35"/>
        <v>0</v>
      </c>
    </row>
    <row r="358" spans="1:17" x14ac:dyDescent="0.25">
      <c r="A358" s="233">
        <v>0.375</v>
      </c>
      <c r="B358" s="234" t="s">
        <v>2</v>
      </c>
      <c r="C358" s="235">
        <f>'VITESSEVL sens 1 '!X134</f>
        <v>0</v>
      </c>
      <c r="D358" s="161">
        <f>'VITESSEVL sens 1 '!Y134</f>
        <v>4</v>
      </c>
      <c r="E358" s="161">
        <f>'VITESSEVL sens 1 '!Z134</f>
        <v>13</v>
      </c>
      <c r="F358" s="161">
        <f>'VITESSEVL sens 1 '!AA134</f>
        <v>19</v>
      </c>
      <c r="G358" s="161">
        <f>'VITESSEVL sens 1 '!AB134</f>
        <v>10</v>
      </c>
      <c r="H358" s="161">
        <f>'VITESSEVL sens 1 '!AC134</f>
        <v>2</v>
      </c>
      <c r="I358" s="161">
        <f>'VITESSEVL sens 1 '!AD134</f>
        <v>0</v>
      </c>
      <c r="J358" s="161">
        <f>'VITESSEVL sens 1 '!AE134</f>
        <v>0</v>
      </c>
      <c r="K358" s="161">
        <f>'VITESSEVL sens 1 '!AF134</f>
        <v>0</v>
      </c>
      <c r="L358" s="161">
        <f>'VITESSEVL sens 1 '!AG134</f>
        <v>0</v>
      </c>
      <c r="M358" s="161">
        <f>'VITESSEVL sens 1 '!AH134</f>
        <v>0</v>
      </c>
      <c r="N358" s="240">
        <f>'VITESSEVL sens 1 '!AI134</f>
        <v>0</v>
      </c>
      <c r="O358" s="161">
        <f>'VITESSEVL sens 1 '!AK134</f>
        <v>54</v>
      </c>
      <c r="P358" s="161">
        <f>'VITESSEVL sens 1 '!AJ134</f>
        <v>0</v>
      </c>
      <c r="Q358" s="238">
        <f t="shared" si="35"/>
        <v>0</v>
      </c>
    </row>
    <row r="359" spans="1:17" x14ac:dyDescent="0.25">
      <c r="A359" s="239"/>
      <c r="B359" s="234" t="s">
        <v>3</v>
      </c>
      <c r="C359" s="235">
        <f>'VITESSEPL sens 1 '!X134</f>
        <v>0</v>
      </c>
      <c r="D359" s="161">
        <f>'VITESSEPL sens 1 '!Y134</f>
        <v>0</v>
      </c>
      <c r="E359" s="161">
        <f>'VITESSEPL sens 1 '!Z134</f>
        <v>1</v>
      </c>
      <c r="F359" s="161">
        <f>'VITESSEPL sens 1 '!AA134</f>
        <v>2</v>
      </c>
      <c r="G359" s="161">
        <f>'VITESSEPL sens 1 '!AB134</f>
        <v>1</v>
      </c>
      <c r="H359" s="161">
        <f>'VITESSEPL sens 1 '!AC134</f>
        <v>0</v>
      </c>
      <c r="I359" s="161">
        <f>'VITESSEPL sens 1 '!AD134</f>
        <v>0</v>
      </c>
      <c r="J359" s="161">
        <f>'VITESSEPL sens 1 '!AE134</f>
        <v>0</v>
      </c>
      <c r="K359" s="161">
        <f>'VITESSEPL sens 1 '!AF134</f>
        <v>0</v>
      </c>
      <c r="L359" s="161">
        <f>'VITESSEPL sens 1 '!AG134</f>
        <v>0</v>
      </c>
      <c r="M359" s="161">
        <f>'VITESSEPL sens 1 '!AH134</f>
        <v>0</v>
      </c>
      <c r="N359" s="240">
        <f>'VITESSEPL sens 1 '!AI134</f>
        <v>0</v>
      </c>
      <c r="O359" s="161">
        <f>'VITESSEPL sens 1 '!AK134</f>
        <v>55</v>
      </c>
      <c r="P359" s="161">
        <f>'VITESSEPL sens 1 '!AJ134</f>
        <v>0</v>
      </c>
      <c r="Q359" s="238">
        <f t="shared" si="35"/>
        <v>0</v>
      </c>
    </row>
    <row r="360" spans="1:17" x14ac:dyDescent="0.25">
      <c r="A360" s="233">
        <v>0.41666666666666702</v>
      </c>
      <c r="B360" s="234" t="s">
        <v>2</v>
      </c>
      <c r="C360" s="235">
        <f>'VITESSEVL sens 1 '!X135</f>
        <v>0</v>
      </c>
      <c r="D360" s="161">
        <f>'VITESSEVL sens 1 '!Y135</f>
        <v>0</v>
      </c>
      <c r="E360" s="161">
        <f>'VITESSEVL sens 1 '!Z135</f>
        <v>12</v>
      </c>
      <c r="F360" s="161">
        <f>'VITESSEVL sens 1 '!AA135</f>
        <v>13</v>
      </c>
      <c r="G360" s="161">
        <f>'VITESSEVL sens 1 '!AB135</f>
        <v>8</v>
      </c>
      <c r="H360" s="161">
        <f>'VITESSEVL sens 1 '!AC135</f>
        <v>0</v>
      </c>
      <c r="I360" s="161">
        <f>'VITESSEVL sens 1 '!AD135</f>
        <v>0</v>
      </c>
      <c r="J360" s="161">
        <f>'VITESSEVL sens 1 '!AE135</f>
        <v>0</v>
      </c>
      <c r="K360" s="161">
        <f>'VITESSEVL sens 1 '!AF135</f>
        <v>0</v>
      </c>
      <c r="L360" s="161">
        <f>'VITESSEVL sens 1 '!AG135</f>
        <v>0</v>
      </c>
      <c r="M360" s="161">
        <f>'VITESSEVL sens 1 '!AH135</f>
        <v>0</v>
      </c>
      <c r="N360" s="240">
        <f>'VITESSEVL sens 1 '!AI135</f>
        <v>0</v>
      </c>
      <c r="O360" s="161">
        <f>'VITESSEVL sens 1 '!AK135</f>
        <v>54</v>
      </c>
      <c r="P360" s="161">
        <f>'VITESSEVL sens 1 '!AJ135</f>
        <v>0</v>
      </c>
      <c r="Q360" s="238">
        <f t="shared" si="35"/>
        <v>0</v>
      </c>
    </row>
    <row r="361" spans="1:17" x14ac:dyDescent="0.25">
      <c r="A361" s="239"/>
      <c r="B361" s="234" t="s">
        <v>3</v>
      </c>
      <c r="C361" s="235">
        <f>'VITESSEPL sens 1 '!X135</f>
        <v>0</v>
      </c>
      <c r="D361" s="161">
        <f>'VITESSEPL sens 1 '!Y135</f>
        <v>0</v>
      </c>
      <c r="E361" s="161">
        <f>'VITESSEPL sens 1 '!Z135</f>
        <v>1</v>
      </c>
      <c r="F361" s="161">
        <f>'VITESSEPL sens 1 '!AA135</f>
        <v>1</v>
      </c>
      <c r="G361" s="161">
        <f>'VITESSEPL sens 1 '!AB135</f>
        <v>1</v>
      </c>
      <c r="H361" s="161">
        <f>'VITESSEPL sens 1 '!AC135</f>
        <v>0</v>
      </c>
      <c r="I361" s="161">
        <f>'VITESSEPL sens 1 '!AD135</f>
        <v>0</v>
      </c>
      <c r="J361" s="161">
        <f>'VITESSEPL sens 1 '!AE135</f>
        <v>0</v>
      </c>
      <c r="K361" s="161">
        <f>'VITESSEPL sens 1 '!AF135</f>
        <v>0</v>
      </c>
      <c r="L361" s="161">
        <f>'VITESSEPL sens 1 '!AG135</f>
        <v>0</v>
      </c>
      <c r="M361" s="161">
        <f>'VITESSEPL sens 1 '!AH135</f>
        <v>0</v>
      </c>
      <c r="N361" s="240">
        <f>'VITESSEPL sens 1 '!AI135</f>
        <v>0</v>
      </c>
      <c r="O361" s="161">
        <f>'VITESSEPL sens 1 '!AK135</f>
        <v>55</v>
      </c>
      <c r="P361" s="161">
        <f>'VITESSEPL sens 1 '!AJ135</f>
        <v>0</v>
      </c>
      <c r="Q361" s="238">
        <f t="shared" si="35"/>
        <v>0</v>
      </c>
    </row>
    <row r="362" spans="1:17" x14ac:dyDescent="0.25">
      <c r="A362" s="233">
        <v>0.45833333333333298</v>
      </c>
      <c r="B362" s="234" t="s">
        <v>2</v>
      </c>
      <c r="C362" s="235">
        <f>'VITESSEVL sens 1 '!X136</f>
        <v>0</v>
      </c>
      <c r="D362" s="161">
        <f>'VITESSEVL sens 1 '!Y136</f>
        <v>1</v>
      </c>
      <c r="E362" s="161">
        <f>'VITESSEVL sens 1 '!Z136</f>
        <v>11</v>
      </c>
      <c r="F362" s="161">
        <f>'VITESSEVL sens 1 '!AA136</f>
        <v>29</v>
      </c>
      <c r="G362" s="161">
        <f>'VITESSEVL sens 1 '!AB136</f>
        <v>4</v>
      </c>
      <c r="H362" s="161">
        <f>'VITESSEVL sens 1 '!AC136</f>
        <v>3</v>
      </c>
      <c r="I362" s="161">
        <f>'VITESSEVL sens 1 '!AD136</f>
        <v>0</v>
      </c>
      <c r="J362" s="161">
        <f>'VITESSEVL sens 1 '!AE136</f>
        <v>0</v>
      </c>
      <c r="K362" s="161">
        <f>'VITESSEVL sens 1 '!AF136</f>
        <v>0</v>
      </c>
      <c r="L362" s="161">
        <f>'VITESSEVL sens 1 '!AG136</f>
        <v>0</v>
      </c>
      <c r="M362" s="161">
        <f>'VITESSEVL sens 1 '!AH136</f>
        <v>0</v>
      </c>
      <c r="N362" s="240">
        <f>'VITESSEVL sens 1 '!AI136</f>
        <v>0</v>
      </c>
      <c r="O362" s="161">
        <f>'VITESSEVL sens 1 '!AK136</f>
        <v>54</v>
      </c>
      <c r="P362" s="161">
        <f>'VITESSEVL sens 1 '!AJ136</f>
        <v>0</v>
      </c>
      <c r="Q362" s="238">
        <f t="shared" si="35"/>
        <v>0</v>
      </c>
    </row>
    <row r="363" spans="1:17" x14ac:dyDescent="0.25">
      <c r="A363" s="239"/>
      <c r="B363" s="234" t="s">
        <v>3</v>
      </c>
      <c r="C363" s="235">
        <f>'VITESSEPL sens 1 '!X136</f>
        <v>0</v>
      </c>
      <c r="D363" s="161">
        <f>'VITESSEPL sens 1 '!Y136</f>
        <v>1</v>
      </c>
      <c r="E363" s="161">
        <f>'VITESSEPL sens 1 '!Z136</f>
        <v>6</v>
      </c>
      <c r="F363" s="161">
        <f>'VITESSEPL sens 1 '!AA136</f>
        <v>4</v>
      </c>
      <c r="G363" s="161">
        <f>'VITESSEPL sens 1 '!AB136</f>
        <v>1</v>
      </c>
      <c r="H363" s="161">
        <f>'VITESSEPL sens 1 '!AC136</f>
        <v>0</v>
      </c>
      <c r="I363" s="161">
        <f>'VITESSEPL sens 1 '!AD136</f>
        <v>0</v>
      </c>
      <c r="J363" s="161">
        <f>'VITESSEPL sens 1 '!AE136</f>
        <v>0</v>
      </c>
      <c r="K363" s="161">
        <f>'VITESSEPL sens 1 '!AF136</f>
        <v>0</v>
      </c>
      <c r="L363" s="161">
        <f>'VITESSEPL sens 1 '!AG136</f>
        <v>0</v>
      </c>
      <c r="M363" s="161">
        <f>'VITESSEPL sens 1 '!AH136</f>
        <v>0</v>
      </c>
      <c r="N363" s="240">
        <f>'VITESSEPL sens 1 '!AI136</f>
        <v>0</v>
      </c>
      <c r="O363" s="161">
        <f>'VITESSEPL sens 1 '!AK136</f>
        <v>49</v>
      </c>
      <c r="P363" s="161">
        <f>'VITESSEPL sens 1 '!AJ136</f>
        <v>0</v>
      </c>
      <c r="Q363" s="238">
        <f t="shared" si="35"/>
        <v>0</v>
      </c>
    </row>
    <row r="364" spans="1:17" x14ac:dyDescent="0.25">
      <c r="A364" s="233">
        <v>0.5</v>
      </c>
      <c r="B364" s="234" t="s">
        <v>2</v>
      </c>
      <c r="C364" s="235">
        <f>'VITESSEVL sens 1 '!X137</f>
        <v>0</v>
      </c>
      <c r="D364" s="161">
        <f>'VITESSEVL sens 1 '!Y137</f>
        <v>0</v>
      </c>
      <c r="E364" s="161">
        <f>'VITESSEVL sens 1 '!Z137</f>
        <v>9</v>
      </c>
      <c r="F364" s="161">
        <f>'VITESSEVL sens 1 '!AA137</f>
        <v>28</v>
      </c>
      <c r="G364" s="161">
        <f>'VITESSEVL sens 1 '!AB137</f>
        <v>17</v>
      </c>
      <c r="H364" s="161">
        <f>'VITESSEVL sens 1 '!AC137</f>
        <v>4</v>
      </c>
      <c r="I364" s="161">
        <f>'VITESSEVL sens 1 '!AD137</f>
        <v>2</v>
      </c>
      <c r="J364" s="161">
        <f>'VITESSEVL sens 1 '!AE137</f>
        <v>0</v>
      </c>
      <c r="K364" s="161">
        <f>'VITESSEVL sens 1 '!AF137</f>
        <v>0</v>
      </c>
      <c r="L364" s="161">
        <f>'VITESSEVL sens 1 '!AG137</f>
        <v>0</v>
      </c>
      <c r="M364" s="161">
        <f>'VITESSEVL sens 1 '!AH137</f>
        <v>0</v>
      </c>
      <c r="N364" s="240">
        <f>'VITESSEVL sens 1 '!AI137</f>
        <v>0</v>
      </c>
      <c r="O364" s="161">
        <f>'VITESSEVL sens 1 '!AK137</f>
        <v>59</v>
      </c>
      <c r="P364" s="161">
        <f>'VITESSEVL sens 1 '!AJ137</f>
        <v>2</v>
      </c>
      <c r="Q364" s="238">
        <f t="shared" si="35"/>
        <v>3.3333333333333333E-2</v>
      </c>
    </row>
    <row r="365" spans="1:17" x14ac:dyDescent="0.25">
      <c r="A365" s="239"/>
      <c r="B365" s="234" t="s">
        <v>3</v>
      </c>
      <c r="C365" s="235">
        <f>'VITESSEPL sens 1 '!X137</f>
        <v>0</v>
      </c>
      <c r="D365" s="161">
        <f>'VITESSEPL sens 1 '!Y137</f>
        <v>0</v>
      </c>
      <c r="E365" s="161">
        <f>'VITESSEPL sens 1 '!Z137</f>
        <v>0</v>
      </c>
      <c r="F365" s="161">
        <f>'VITESSEPL sens 1 '!AA137</f>
        <v>1</v>
      </c>
      <c r="G365" s="161">
        <f>'VITESSEPL sens 1 '!AB137</f>
        <v>0</v>
      </c>
      <c r="H365" s="161">
        <f>'VITESSEPL sens 1 '!AC137</f>
        <v>0</v>
      </c>
      <c r="I365" s="161">
        <f>'VITESSEPL sens 1 '!AD137</f>
        <v>0</v>
      </c>
      <c r="J365" s="161">
        <f>'VITESSEPL sens 1 '!AE137</f>
        <v>0</v>
      </c>
      <c r="K365" s="161">
        <f>'VITESSEPL sens 1 '!AF137</f>
        <v>0</v>
      </c>
      <c r="L365" s="161">
        <f>'VITESSEPL sens 1 '!AG137</f>
        <v>0</v>
      </c>
      <c r="M365" s="161">
        <f>'VITESSEPL sens 1 '!AH137</f>
        <v>0</v>
      </c>
      <c r="N365" s="240">
        <f>'VITESSEPL sens 1 '!AI137</f>
        <v>0</v>
      </c>
      <c r="O365" s="161">
        <f>'VITESSEPL sens 1 '!AK137</f>
        <v>55</v>
      </c>
      <c r="P365" s="161">
        <f>'VITESSEPL sens 1 '!AJ137</f>
        <v>0</v>
      </c>
      <c r="Q365" s="238">
        <f t="shared" si="35"/>
        <v>0</v>
      </c>
    </row>
    <row r="366" spans="1:17" x14ac:dyDescent="0.25">
      <c r="A366" s="233">
        <v>0.54166666666666696</v>
      </c>
      <c r="B366" s="234" t="s">
        <v>2</v>
      </c>
      <c r="C366" s="235">
        <f>'VITESSEVL sens 1 '!X138</f>
        <v>0</v>
      </c>
      <c r="D366" s="161">
        <f>'VITESSEVL sens 1 '!Y138</f>
        <v>1</v>
      </c>
      <c r="E366" s="161">
        <f>'VITESSEVL sens 1 '!Z138</f>
        <v>12</v>
      </c>
      <c r="F366" s="161">
        <f>'VITESSEVL sens 1 '!AA138</f>
        <v>47</v>
      </c>
      <c r="G366" s="161">
        <f>'VITESSEVL sens 1 '!AB138</f>
        <v>12</v>
      </c>
      <c r="H366" s="161">
        <f>'VITESSEVL sens 1 '!AC138</f>
        <v>5</v>
      </c>
      <c r="I366" s="161">
        <f>'VITESSEVL sens 1 '!AD138</f>
        <v>0</v>
      </c>
      <c r="J366" s="161">
        <f>'VITESSEVL sens 1 '!AE138</f>
        <v>0</v>
      </c>
      <c r="K366" s="161">
        <f>'VITESSEVL sens 1 '!AF138</f>
        <v>0</v>
      </c>
      <c r="L366" s="161">
        <f>'VITESSEVL sens 1 '!AG138</f>
        <v>0</v>
      </c>
      <c r="M366" s="161">
        <f>'VITESSEVL sens 1 '!AH138</f>
        <v>0</v>
      </c>
      <c r="N366" s="240">
        <f>'VITESSEVL sens 1 '!AI138</f>
        <v>0</v>
      </c>
      <c r="O366" s="161">
        <f>'VITESSEVL sens 1 '!AK138</f>
        <v>56</v>
      </c>
      <c r="P366" s="161">
        <f>'VITESSEVL sens 1 '!AJ138</f>
        <v>0</v>
      </c>
      <c r="Q366" s="238">
        <f t="shared" si="35"/>
        <v>0</v>
      </c>
    </row>
    <row r="367" spans="1:17" x14ac:dyDescent="0.25">
      <c r="A367" s="239"/>
      <c r="B367" s="234" t="s">
        <v>3</v>
      </c>
      <c r="C367" s="235">
        <f>'VITESSEPL sens 1 '!X138</f>
        <v>0</v>
      </c>
      <c r="D367" s="161">
        <f>'VITESSEPL sens 1 '!Y138</f>
        <v>0</v>
      </c>
      <c r="E367" s="161">
        <f>'VITESSEPL sens 1 '!Z138</f>
        <v>1</v>
      </c>
      <c r="F367" s="161">
        <f>'VITESSEPL sens 1 '!AA138</f>
        <v>1</v>
      </c>
      <c r="G367" s="161">
        <f>'VITESSEPL sens 1 '!AB138</f>
        <v>1</v>
      </c>
      <c r="H367" s="161">
        <f>'VITESSEPL sens 1 '!AC138</f>
        <v>0</v>
      </c>
      <c r="I367" s="161">
        <f>'VITESSEPL sens 1 '!AD138</f>
        <v>0</v>
      </c>
      <c r="J367" s="161">
        <f>'VITESSEPL sens 1 '!AE138</f>
        <v>0</v>
      </c>
      <c r="K367" s="161">
        <f>'VITESSEPL sens 1 '!AF138</f>
        <v>0</v>
      </c>
      <c r="L367" s="161">
        <f>'VITESSEPL sens 1 '!AG138</f>
        <v>0</v>
      </c>
      <c r="M367" s="161">
        <f>'VITESSEPL sens 1 '!AH138</f>
        <v>0</v>
      </c>
      <c r="N367" s="240">
        <f>'VITESSEPL sens 1 '!AI138</f>
        <v>0</v>
      </c>
      <c r="O367" s="161">
        <f>'VITESSEPL sens 1 '!AK138</f>
        <v>55</v>
      </c>
      <c r="P367" s="161">
        <f>'VITESSEPL sens 1 '!AJ138</f>
        <v>0</v>
      </c>
      <c r="Q367" s="238">
        <f t="shared" si="35"/>
        <v>0</v>
      </c>
    </row>
    <row r="368" spans="1:17" x14ac:dyDescent="0.25">
      <c r="A368" s="233">
        <v>0.58333333333333304</v>
      </c>
      <c r="B368" s="234" t="s">
        <v>2</v>
      </c>
      <c r="C368" s="235">
        <f>'VITESSEVL sens 1 '!X139</f>
        <v>0</v>
      </c>
      <c r="D368" s="161">
        <f>'VITESSEVL sens 1 '!Y139</f>
        <v>2</v>
      </c>
      <c r="E368" s="161">
        <f>'VITESSEVL sens 1 '!Z139</f>
        <v>8</v>
      </c>
      <c r="F368" s="161">
        <f>'VITESSEVL sens 1 '!AA139</f>
        <v>11</v>
      </c>
      <c r="G368" s="161">
        <f>'VITESSEVL sens 1 '!AB139</f>
        <v>5</v>
      </c>
      <c r="H368" s="161">
        <f>'VITESSEVL sens 1 '!AC139</f>
        <v>1</v>
      </c>
      <c r="I368" s="161">
        <f>'VITESSEVL sens 1 '!AD139</f>
        <v>0</v>
      </c>
      <c r="J368" s="161">
        <f>'VITESSEVL sens 1 '!AE139</f>
        <v>0</v>
      </c>
      <c r="K368" s="161">
        <f>'VITESSEVL sens 1 '!AF139</f>
        <v>0</v>
      </c>
      <c r="L368" s="161">
        <f>'VITESSEVL sens 1 '!AG139</f>
        <v>0</v>
      </c>
      <c r="M368" s="161">
        <f>'VITESSEVL sens 1 '!AH139</f>
        <v>0</v>
      </c>
      <c r="N368" s="240">
        <f>'VITESSEVL sens 1 '!AI139</f>
        <v>0</v>
      </c>
      <c r="O368" s="161">
        <f>'VITESSEVL sens 1 '!AK139</f>
        <v>53</v>
      </c>
      <c r="P368" s="161">
        <f>'VITESSEVL sens 1 '!AJ139</f>
        <v>0</v>
      </c>
      <c r="Q368" s="238">
        <f t="shared" si="35"/>
        <v>0</v>
      </c>
    </row>
    <row r="369" spans="1:17" x14ac:dyDescent="0.25">
      <c r="A369" s="239"/>
      <c r="B369" s="234" t="s">
        <v>3</v>
      </c>
      <c r="C369" s="235">
        <f>'VITESSEPL sens 1 '!X139</f>
        <v>0</v>
      </c>
      <c r="D369" s="161">
        <f>'VITESSEPL sens 1 '!Y139</f>
        <v>0</v>
      </c>
      <c r="E369" s="161">
        <f>'VITESSEPL sens 1 '!Z139</f>
        <v>2</v>
      </c>
      <c r="F369" s="161">
        <f>'VITESSEPL sens 1 '!AA139</f>
        <v>2</v>
      </c>
      <c r="G369" s="161">
        <f>'VITESSEPL sens 1 '!AB139</f>
        <v>0</v>
      </c>
      <c r="H369" s="161">
        <f>'VITESSEPL sens 1 '!AC139</f>
        <v>0</v>
      </c>
      <c r="I369" s="161">
        <f>'VITESSEPL sens 1 '!AD139</f>
        <v>0</v>
      </c>
      <c r="J369" s="161">
        <f>'VITESSEPL sens 1 '!AE139</f>
        <v>0</v>
      </c>
      <c r="K369" s="161">
        <f>'VITESSEPL sens 1 '!AF139</f>
        <v>0</v>
      </c>
      <c r="L369" s="161">
        <f>'VITESSEPL sens 1 '!AG139</f>
        <v>0</v>
      </c>
      <c r="M369" s="161">
        <f>'VITESSEPL sens 1 '!AH139</f>
        <v>0</v>
      </c>
      <c r="N369" s="240">
        <f>'VITESSEPL sens 1 '!AI139</f>
        <v>0</v>
      </c>
      <c r="O369" s="161">
        <f>'VITESSEPL sens 1 '!AK139</f>
        <v>50</v>
      </c>
      <c r="P369" s="161">
        <f>'VITESSEPL sens 1 '!AJ139</f>
        <v>0</v>
      </c>
      <c r="Q369" s="238">
        <f t="shared" si="35"/>
        <v>0</v>
      </c>
    </row>
    <row r="370" spans="1:17" x14ac:dyDescent="0.25">
      <c r="A370" s="233">
        <v>0.625</v>
      </c>
      <c r="B370" s="234" t="s">
        <v>2</v>
      </c>
      <c r="C370" s="235">
        <f>'VITESSEVL sens 1 '!X140</f>
        <v>1</v>
      </c>
      <c r="D370" s="161">
        <f>'VITESSEVL sens 1 '!Y140</f>
        <v>0</v>
      </c>
      <c r="E370" s="161">
        <f>'VITESSEVL sens 1 '!Z140</f>
        <v>14</v>
      </c>
      <c r="F370" s="161">
        <f>'VITESSEVL sens 1 '!AA140</f>
        <v>21</v>
      </c>
      <c r="G370" s="161">
        <f>'VITESSEVL sens 1 '!AB140</f>
        <v>8</v>
      </c>
      <c r="H370" s="161">
        <f>'VITESSEVL sens 1 '!AC140</f>
        <v>1</v>
      </c>
      <c r="I370" s="161">
        <f>'VITESSEVL sens 1 '!AD140</f>
        <v>0</v>
      </c>
      <c r="J370" s="161">
        <f>'VITESSEVL sens 1 '!AE140</f>
        <v>0</v>
      </c>
      <c r="K370" s="161">
        <f>'VITESSEVL sens 1 '!AF140</f>
        <v>0</v>
      </c>
      <c r="L370" s="161">
        <f>'VITESSEVL sens 1 '!AG140</f>
        <v>0</v>
      </c>
      <c r="M370" s="161">
        <f>'VITESSEVL sens 1 '!AH140</f>
        <v>0</v>
      </c>
      <c r="N370" s="240">
        <f>'VITESSEVL sens 1 '!AI140</f>
        <v>0</v>
      </c>
      <c r="O370" s="161">
        <f>'VITESSEVL sens 1 '!AK140</f>
        <v>53</v>
      </c>
      <c r="P370" s="161">
        <f>'VITESSEVL sens 1 '!AJ140</f>
        <v>0</v>
      </c>
      <c r="Q370" s="238">
        <f t="shared" si="35"/>
        <v>0</v>
      </c>
    </row>
    <row r="371" spans="1:17" x14ac:dyDescent="0.25">
      <c r="A371" s="239"/>
      <c r="B371" s="234" t="s">
        <v>3</v>
      </c>
      <c r="C371" s="235">
        <f>'VITESSEPL sens 1 '!X140</f>
        <v>0</v>
      </c>
      <c r="D371" s="161">
        <f>'VITESSEPL sens 1 '!Y140</f>
        <v>1</v>
      </c>
      <c r="E371" s="161">
        <f>'VITESSEPL sens 1 '!Z140</f>
        <v>1</v>
      </c>
      <c r="F371" s="161">
        <f>'VITESSEPL sens 1 '!AA140</f>
        <v>4</v>
      </c>
      <c r="G371" s="161">
        <f>'VITESSEPL sens 1 '!AB140</f>
        <v>0</v>
      </c>
      <c r="H371" s="161">
        <f>'VITESSEPL sens 1 '!AC140</f>
        <v>0</v>
      </c>
      <c r="I371" s="161">
        <f>'VITESSEPL sens 1 '!AD140</f>
        <v>0</v>
      </c>
      <c r="J371" s="161">
        <f>'VITESSEPL sens 1 '!AE140</f>
        <v>0</v>
      </c>
      <c r="K371" s="161">
        <f>'VITESSEPL sens 1 '!AF140</f>
        <v>0</v>
      </c>
      <c r="L371" s="161">
        <f>'VITESSEPL sens 1 '!AG140</f>
        <v>0</v>
      </c>
      <c r="M371" s="161">
        <f>'VITESSEPL sens 1 '!AH140</f>
        <v>0</v>
      </c>
      <c r="N371" s="240">
        <f>'VITESSEPL sens 1 '!AI140</f>
        <v>0</v>
      </c>
      <c r="O371" s="161">
        <f>'VITESSEPL sens 1 '!AK140</f>
        <v>50</v>
      </c>
      <c r="P371" s="161">
        <f>'VITESSEPL sens 1 '!AJ140</f>
        <v>0</v>
      </c>
      <c r="Q371" s="238">
        <f t="shared" si="35"/>
        <v>0</v>
      </c>
    </row>
    <row r="372" spans="1:17" x14ac:dyDescent="0.25">
      <c r="A372" s="233">
        <v>0.66666666666666696</v>
      </c>
      <c r="B372" s="234" t="s">
        <v>2</v>
      </c>
      <c r="C372" s="235">
        <f>'VITESSEVL sens 1 '!X141</f>
        <v>1</v>
      </c>
      <c r="D372" s="161">
        <f>'VITESSEVL sens 1 '!Y141</f>
        <v>1</v>
      </c>
      <c r="E372" s="161">
        <f>'VITESSEVL sens 1 '!Z141</f>
        <v>16</v>
      </c>
      <c r="F372" s="161">
        <f>'VITESSEVL sens 1 '!AA141</f>
        <v>36</v>
      </c>
      <c r="G372" s="161">
        <f>'VITESSEVL sens 1 '!AB141</f>
        <v>11</v>
      </c>
      <c r="H372" s="161">
        <f>'VITESSEVL sens 1 '!AC141</f>
        <v>4</v>
      </c>
      <c r="I372" s="161">
        <f>'VITESSEVL sens 1 '!AD141</f>
        <v>0</v>
      </c>
      <c r="J372" s="161">
        <f>'VITESSEVL sens 1 '!AE141</f>
        <v>0</v>
      </c>
      <c r="K372" s="161">
        <f>'VITESSEVL sens 1 '!AF141</f>
        <v>0</v>
      </c>
      <c r="L372" s="161">
        <f>'VITESSEVL sens 1 '!AG141</f>
        <v>0</v>
      </c>
      <c r="M372" s="161">
        <f>'VITESSEVL sens 1 '!AH141</f>
        <v>0</v>
      </c>
      <c r="N372" s="240">
        <f>'VITESSEVL sens 1 '!AI141</f>
        <v>0</v>
      </c>
      <c r="O372" s="161">
        <f>'VITESSEVL sens 1 '!AK141</f>
        <v>55</v>
      </c>
      <c r="P372" s="161">
        <f>'VITESSEVL sens 1 '!AJ141</f>
        <v>0</v>
      </c>
      <c r="Q372" s="238">
        <f t="shared" si="35"/>
        <v>0</v>
      </c>
    </row>
    <row r="373" spans="1:17" x14ac:dyDescent="0.25">
      <c r="A373" s="239"/>
      <c r="B373" s="234" t="s">
        <v>3</v>
      </c>
      <c r="C373" s="235">
        <f>'VITESSEPL sens 1 '!X141</f>
        <v>0</v>
      </c>
      <c r="D373" s="161">
        <f>'VITESSEPL sens 1 '!Y141</f>
        <v>1</v>
      </c>
      <c r="E373" s="161">
        <f>'VITESSEPL sens 1 '!Z141</f>
        <v>3</v>
      </c>
      <c r="F373" s="161">
        <f>'VITESSEPL sens 1 '!AA141</f>
        <v>1</v>
      </c>
      <c r="G373" s="161">
        <f>'VITESSEPL sens 1 '!AB141</f>
        <v>1</v>
      </c>
      <c r="H373" s="161">
        <f>'VITESSEPL sens 1 '!AC141</f>
        <v>0</v>
      </c>
      <c r="I373" s="161">
        <f>'VITESSEPL sens 1 '!AD141</f>
        <v>0</v>
      </c>
      <c r="J373" s="161">
        <f>'VITESSEPL sens 1 '!AE141</f>
        <v>0</v>
      </c>
      <c r="K373" s="161">
        <f>'VITESSEPL sens 1 '!AF141</f>
        <v>0</v>
      </c>
      <c r="L373" s="161">
        <f>'VITESSEPL sens 1 '!AG141</f>
        <v>0</v>
      </c>
      <c r="M373" s="161">
        <f>'VITESSEPL sens 1 '!AH141</f>
        <v>0</v>
      </c>
      <c r="N373" s="240">
        <f>'VITESSEPL sens 1 '!AI141</f>
        <v>0</v>
      </c>
      <c r="O373" s="161">
        <f>'VITESSEPL sens 1 '!AK141</f>
        <v>48</v>
      </c>
      <c r="P373" s="161">
        <f>'VITESSEPL sens 1 '!AJ141</f>
        <v>0</v>
      </c>
      <c r="Q373" s="238">
        <f t="shared" si="35"/>
        <v>0</v>
      </c>
    </row>
    <row r="374" spans="1:17" x14ac:dyDescent="0.25">
      <c r="A374" s="233">
        <v>0.70833333333333304</v>
      </c>
      <c r="B374" s="234" t="s">
        <v>2</v>
      </c>
      <c r="C374" s="235">
        <f>'VITESSEVL sens 1 '!X142</f>
        <v>0</v>
      </c>
      <c r="D374" s="161">
        <f>'VITESSEVL sens 1 '!Y142</f>
        <v>3</v>
      </c>
      <c r="E374" s="161">
        <f>'VITESSEVL sens 1 '!Z142</f>
        <v>22</v>
      </c>
      <c r="F374" s="161">
        <f>'VITESSEVL sens 1 '!AA142</f>
        <v>58</v>
      </c>
      <c r="G374" s="161">
        <f>'VITESSEVL sens 1 '!AB142</f>
        <v>30</v>
      </c>
      <c r="H374" s="161">
        <f>'VITESSEVL sens 1 '!AC142</f>
        <v>4</v>
      </c>
      <c r="I374" s="161">
        <f>'VITESSEVL sens 1 '!AD142</f>
        <v>0</v>
      </c>
      <c r="J374" s="161">
        <f>'VITESSEVL sens 1 '!AE142</f>
        <v>0</v>
      </c>
      <c r="K374" s="161">
        <f>'VITESSEVL sens 1 '!AF142</f>
        <v>0</v>
      </c>
      <c r="L374" s="161">
        <f>'VITESSEVL sens 1 '!AG142</f>
        <v>0</v>
      </c>
      <c r="M374" s="161">
        <f>'VITESSEVL sens 1 '!AH142</f>
        <v>0</v>
      </c>
      <c r="N374" s="240">
        <f>'VITESSEVL sens 1 '!AI142</f>
        <v>0</v>
      </c>
      <c r="O374" s="161">
        <f>'VITESSEVL sens 1 '!AK142</f>
        <v>56</v>
      </c>
      <c r="P374" s="161">
        <f>'VITESSEVL sens 1 '!AJ142</f>
        <v>0</v>
      </c>
      <c r="Q374" s="238">
        <f t="shared" si="35"/>
        <v>0</v>
      </c>
    </row>
    <row r="375" spans="1:17" x14ac:dyDescent="0.25">
      <c r="A375" s="239"/>
      <c r="B375" s="234" t="s">
        <v>3</v>
      </c>
      <c r="C375" s="235">
        <f>'VITESSEPL sens 1 '!X142</f>
        <v>0</v>
      </c>
      <c r="D375" s="161">
        <f>'VITESSEPL sens 1 '!Y142</f>
        <v>0</v>
      </c>
      <c r="E375" s="161">
        <f>'VITESSEPL sens 1 '!Z142</f>
        <v>3</v>
      </c>
      <c r="F375" s="161">
        <f>'VITESSEPL sens 1 '!AA142</f>
        <v>2</v>
      </c>
      <c r="G375" s="161">
        <f>'VITESSEPL sens 1 '!AB142</f>
        <v>0</v>
      </c>
      <c r="H375" s="161">
        <f>'VITESSEPL sens 1 '!AC142</f>
        <v>0</v>
      </c>
      <c r="I375" s="161">
        <f>'VITESSEPL sens 1 '!AD142</f>
        <v>0</v>
      </c>
      <c r="J375" s="161">
        <f>'VITESSEPL sens 1 '!AE142</f>
        <v>0</v>
      </c>
      <c r="K375" s="161">
        <f>'VITESSEPL sens 1 '!AF142</f>
        <v>0</v>
      </c>
      <c r="L375" s="161">
        <f>'VITESSEPL sens 1 '!AG142</f>
        <v>0</v>
      </c>
      <c r="M375" s="161">
        <f>'VITESSEPL sens 1 '!AH142</f>
        <v>0</v>
      </c>
      <c r="N375" s="240">
        <f>'VITESSEPL sens 1 '!AI142</f>
        <v>0</v>
      </c>
      <c r="O375" s="161">
        <f>'VITESSEPL sens 1 '!AK142</f>
        <v>49</v>
      </c>
      <c r="P375" s="161">
        <f>'VITESSEPL sens 1 '!AJ142</f>
        <v>0</v>
      </c>
      <c r="Q375" s="238">
        <f t="shared" si="35"/>
        <v>0</v>
      </c>
    </row>
    <row r="376" spans="1:17" x14ac:dyDescent="0.25">
      <c r="A376" s="233">
        <v>0.75</v>
      </c>
      <c r="B376" s="234" t="s">
        <v>2</v>
      </c>
      <c r="C376" s="235">
        <f>'VITESSEVL sens 1 '!X143</f>
        <v>0</v>
      </c>
      <c r="D376" s="161">
        <f>'VITESSEVL sens 1 '!Y143</f>
        <v>1</v>
      </c>
      <c r="E376" s="161">
        <f>'VITESSEVL sens 1 '!Z143</f>
        <v>8</v>
      </c>
      <c r="F376" s="161">
        <f>'VITESSEVL sens 1 '!AA143</f>
        <v>33</v>
      </c>
      <c r="G376" s="161">
        <f>'VITESSEVL sens 1 '!AB143</f>
        <v>26</v>
      </c>
      <c r="H376" s="161">
        <f>'VITESSEVL sens 1 '!AC143</f>
        <v>1</v>
      </c>
      <c r="I376" s="161">
        <f>'VITESSEVL sens 1 '!AD143</f>
        <v>0</v>
      </c>
      <c r="J376" s="161">
        <f>'VITESSEVL sens 1 '!AE143</f>
        <v>0</v>
      </c>
      <c r="K376" s="161">
        <f>'VITESSEVL sens 1 '!AF143</f>
        <v>0</v>
      </c>
      <c r="L376" s="161">
        <f>'VITESSEVL sens 1 '!AG143</f>
        <v>0</v>
      </c>
      <c r="M376" s="161">
        <f>'VITESSEVL sens 1 '!AH143</f>
        <v>0</v>
      </c>
      <c r="N376" s="240">
        <f>'VITESSEVL sens 1 '!AI143</f>
        <v>0</v>
      </c>
      <c r="O376" s="161">
        <f>'VITESSEVL sens 1 '!AK143</f>
        <v>58</v>
      </c>
      <c r="P376" s="161">
        <f>'VITESSEVL sens 1 '!AJ143</f>
        <v>0</v>
      </c>
      <c r="Q376" s="238">
        <f t="shared" si="35"/>
        <v>0</v>
      </c>
    </row>
    <row r="377" spans="1:17" x14ac:dyDescent="0.25">
      <c r="A377" s="239"/>
      <c r="B377" s="234" t="s">
        <v>3</v>
      </c>
      <c r="C377" s="235">
        <f>'VITESSEPL sens 1 '!X143</f>
        <v>0</v>
      </c>
      <c r="D377" s="161">
        <f>'VITESSEPL sens 1 '!Y143</f>
        <v>0</v>
      </c>
      <c r="E377" s="161">
        <f>'VITESSEPL sens 1 '!Z143</f>
        <v>1</v>
      </c>
      <c r="F377" s="161">
        <f>'VITESSEPL sens 1 '!AA143</f>
        <v>5</v>
      </c>
      <c r="G377" s="161">
        <f>'VITESSEPL sens 1 '!AB143</f>
        <v>0</v>
      </c>
      <c r="H377" s="161">
        <f>'VITESSEPL sens 1 '!AC143</f>
        <v>0</v>
      </c>
      <c r="I377" s="161">
        <f>'VITESSEPL sens 1 '!AD143</f>
        <v>0</v>
      </c>
      <c r="J377" s="161">
        <f>'VITESSEPL sens 1 '!AE143</f>
        <v>0</v>
      </c>
      <c r="K377" s="161">
        <f>'VITESSEPL sens 1 '!AF143</f>
        <v>0</v>
      </c>
      <c r="L377" s="161">
        <f>'VITESSEPL sens 1 '!AG143</f>
        <v>0</v>
      </c>
      <c r="M377" s="161">
        <f>'VITESSEPL sens 1 '!AH143</f>
        <v>0</v>
      </c>
      <c r="N377" s="240">
        <f>'VITESSEPL sens 1 '!AI143</f>
        <v>0</v>
      </c>
      <c r="O377" s="161">
        <f>'VITESSEPL sens 1 '!AK143</f>
        <v>53</v>
      </c>
      <c r="P377" s="161">
        <f>'VITESSEPL sens 1 '!AJ143</f>
        <v>0</v>
      </c>
      <c r="Q377" s="238">
        <f t="shared" si="35"/>
        <v>0</v>
      </c>
    </row>
    <row r="378" spans="1:17" x14ac:dyDescent="0.25">
      <c r="A378" s="233">
        <v>0.79166666666666696</v>
      </c>
      <c r="B378" s="234" t="s">
        <v>2</v>
      </c>
      <c r="C378" s="235">
        <f>'VITESSEVL sens 1 '!X144</f>
        <v>0</v>
      </c>
      <c r="D378" s="161">
        <f>'VITESSEVL sens 1 '!Y144</f>
        <v>0</v>
      </c>
      <c r="E378" s="161">
        <f>'VITESSEVL sens 1 '!Z144</f>
        <v>5</v>
      </c>
      <c r="F378" s="161">
        <f>'VITESSEVL sens 1 '!AA144</f>
        <v>24</v>
      </c>
      <c r="G378" s="161">
        <f>'VITESSEVL sens 1 '!AB144</f>
        <v>13</v>
      </c>
      <c r="H378" s="161">
        <f>'VITESSEVL sens 1 '!AC144</f>
        <v>3</v>
      </c>
      <c r="I378" s="161">
        <f>'VITESSEVL sens 1 '!AD144</f>
        <v>0</v>
      </c>
      <c r="J378" s="161">
        <f>'VITESSEVL sens 1 '!AE144</f>
        <v>0</v>
      </c>
      <c r="K378" s="161">
        <f>'VITESSEVL sens 1 '!AF144</f>
        <v>0</v>
      </c>
      <c r="L378" s="161">
        <f>'VITESSEVL sens 1 '!AG144</f>
        <v>0</v>
      </c>
      <c r="M378" s="161">
        <f>'VITESSEVL sens 1 '!AH144</f>
        <v>0</v>
      </c>
      <c r="N378" s="240">
        <f>'VITESSEVL sens 1 '!AI144</f>
        <v>0</v>
      </c>
      <c r="O378" s="161">
        <f>'VITESSEVL sens 1 '!AK144</f>
        <v>58</v>
      </c>
      <c r="P378" s="161">
        <f>'VITESSEVL sens 1 '!AJ144</f>
        <v>0</v>
      </c>
      <c r="Q378" s="238">
        <f t="shared" si="35"/>
        <v>0</v>
      </c>
    </row>
    <row r="379" spans="1:17" x14ac:dyDescent="0.25">
      <c r="A379" s="239"/>
      <c r="B379" s="234" t="s">
        <v>3</v>
      </c>
      <c r="C379" s="235">
        <f>'VITESSEPL sens 1 '!X144</f>
        <v>0</v>
      </c>
      <c r="D379" s="161">
        <f>'VITESSEPL sens 1 '!Y144</f>
        <v>1</v>
      </c>
      <c r="E379" s="161">
        <f>'VITESSEPL sens 1 '!Z144</f>
        <v>0</v>
      </c>
      <c r="F379" s="161">
        <f>'VITESSEPL sens 1 '!AA144</f>
        <v>0</v>
      </c>
      <c r="G379" s="161">
        <f>'VITESSEPL sens 1 '!AB144</f>
        <v>0</v>
      </c>
      <c r="H379" s="161">
        <f>'VITESSEPL sens 1 '!AC144</f>
        <v>0</v>
      </c>
      <c r="I379" s="161">
        <f>'VITESSEPL sens 1 '!AD144</f>
        <v>0</v>
      </c>
      <c r="J379" s="161">
        <f>'VITESSEPL sens 1 '!AE144</f>
        <v>0</v>
      </c>
      <c r="K379" s="161">
        <f>'VITESSEPL sens 1 '!AF144</f>
        <v>0</v>
      </c>
      <c r="L379" s="161">
        <f>'VITESSEPL sens 1 '!AG144</f>
        <v>0</v>
      </c>
      <c r="M379" s="161">
        <f>'VITESSEPL sens 1 '!AH144</f>
        <v>0</v>
      </c>
      <c r="N379" s="240">
        <f>'VITESSEPL sens 1 '!AI144</f>
        <v>0</v>
      </c>
      <c r="O379" s="161">
        <f>'VITESSEPL sens 1 '!AK144</f>
        <v>35</v>
      </c>
      <c r="P379" s="161">
        <f>'VITESSEPL sens 1 '!AJ144</f>
        <v>0</v>
      </c>
      <c r="Q379" s="238">
        <f t="shared" si="35"/>
        <v>0</v>
      </c>
    </row>
    <row r="380" spans="1:17" x14ac:dyDescent="0.25">
      <c r="A380" s="233">
        <v>0.83333333333333304</v>
      </c>
      <c r="B380" s="234" t="s">
        <v>2</v>
      </c>
      <c r="C380" s="235">
        <f>'VITESSEVL sens 1 '!X145</f>
        <v>0</v>
      </c>
      <c r="D380" s="161">
        <f>'VITESSEVL sens 1 '!Y145</f>
        <v>1</v>
      </c>
      <c r="E380" s="161">
        <f>'VITESSEVL sens 1 '!Z145</f>
        <v>4</v>
      </c>
      <c r="F380" s="161">
        <f>'VITESSEVL sens 1 '!AA145</f>
        <v>7</v>
      </c>
      <c r="G380" s="161">
        <f>'VITESSEVL sens 1 '!AB145</f>
        <v>5</v>
      </c>
      <c r="H380" s="161">
        <f>'VITESSEVL sens 1 '!AC145</f>
        <v>2</v>
      </c>
      <c r="I380" s="161">
        <f>'VITESSEVL sens 1 '!AD145</f>
        <v>0</v>
      </c>
      <c r="J380" s="161">
        <f>'VITESSEVL sens 1 '!AE145</f>
        <v>0</v>
      </c>
      <c r="K380" s="161">
        <f>'VITESSEVL sens 1 '!AF145</f>
        <v>0</v>
      </c>
      <c r="L380" s="161">
        <f>'VITESSEVL sens 1 '!AG145</f>
        <v>0</v>
      </c>
      <c r="M380" s="161">
        <f>'VITESSEVL sens 1 '!AH145</f>
        <v>0</v>
      </c>
      <c r="N380" s="240">
        <f>'VITESSEVL sens 1 '!AI145</f>
        <v>0</v>
      </c>
      <c r="O380" s="161">
        <f>'VITESSEVL sens 1 '!AK145</f>
        <v>57</v>
      </c>
      <c r="P380" s="161">
        <f>'VITESSEVL sens 1 '!AJ145</f>
        <v>0</v>
      </c>
      <c r="Q380" s="238">
        <f t="shared" si="35"/>
        <v>0</v>
      </c>
    </row>
    <row r="381" spans="1:17" x14ac:dyDescent="0.25">
      <c r="A381" s="239"/>
      <c r="B381" s="234" t="s">
        <v>3</v>
      </c>
      <c r="C381" s="235">
        <f>'VITESSEPL sens 1 '!X145</f>
        <v>0</v>
      </c>
      <c r="D381" s="161">
        <f>'VITESSEPL sens 1 '!Y145</f>
        <v>0</v>
      </c>
      <c r="E381" s="161">
        <f>'VITESSEPL sens 1 '!Z145</f>
        <v>2</v>
      </c>
      <c r="F381" s="161">
        <f>'VITESSEPL sens 1 '!AA145</f>
        <v>0</v>
      </c>
      <c r="G381" s="161">
        <f>'VITESSEPL sens 1 '!AB145</f>
        <v>0</v>
      </c>
      <c r="H381" s="161">
        <f>'VITESSEPL sens 1 '!AC145</f>
        <v>0</v>
      </c>
      <c r="I381" s="161">
        <f>'VITESSEPL sens 1 '!AD145</f>
        <v>0</v>
      </c>
      <c r="J381" s="161">
        <f>'VITESSEPL sens 1 '!AE145</f>
        <v>0</v>
      </c>
      <c r="K381" s="161">
        <f>'VITESSEPL sens 1 '!AF145</f>
        <v>0</v>
      </c>
      <c r="L381" s="161">
        <f>'VITESSEPL sens 1 '!AG145</f>
        <v>0</v>
      </c>
      <c r="M381" s="161">
        <f>'VITESSEPL sens 1 '!AH145</f>
        <v>0</v>
      </c>
      <c r="N381" s="240">
        <f>'VITESSEPL sens 1 '!AI145</f>
        <v>0</v>
      </c>
      <c r="O381" s="161">
        <f>'VITESSEPL sens 1 '!AK145</f>
        <v>45</v>
      </c>
      <c r="P381" s="161">
        <f>'VITESSEPL sens 1 '!AJ145</f>
        <v>0</v>
      </c>
      <c r="Q381" s="238">
        <f t="shared" si="35"/>
        <v>0</v>
      </c>
    </row>
    <row r="382" spans="1:17" x14ac:dyDescent="0.25">
      <c r="A382" s="233">
        <v>0.875</v>
      </c>
      <c r="B382" s="234" t="s">
        <v>2</v>
      </c>
      <c r="C382" s="235">
        <f>'VITESSEVL sens 1 '!X146</f>
        <v>0</v>
      </c>
      <c r="D382" s="161">
        <f>'VITESSEVL sens 1 '!Y146</f>
        <v>0</v>
      </c>
      <c r="E382" s="161">
        <f>'VITESSEVL sens 1 '!Z146</f>
        <v>2</v>
      </c>
      <c r="F382" s="161">
        <f>'VITESSEVL sens 1 '!AA146</f>
        <v>10</v>
      </c>
      <c r="G382" s="161">
        <f>'VITESSEVL sens 1 '!AB146</f>
        <v>6</v>
      </c>
      <c r="H382" s="161">
        <f>'VITESSEVL sens 1 '!AC146</f>
        <v>0</v>
      </c>
      <c r="I382" s="161">
        <f>'VITESSEVL sens 1 '!AD146</f>
        <v>0</v>
      </c>
      <c r="J382" s="161">
        <f>'VITESSEVL sens 1 '!AE146</f>
        <v>0</v>
      </c>
      <c r="K382" s="161">
        <f>'VITESSEVL sens 1 '!AF146</f>
        <v>0</v>
      </c>
      <c r="L382" s="161">
        <f>'VITESSEVL sens 1 '!AG146</f>
        <v>0</v>
      </c>
      <c r="M382" s="161">
        <f>'VITESSEVL sens 1 '!AH146</f>
        <v>0</v>
      </c>
      <c r="N382" s="240">
        <f>'VITESSEVL sens 1 '!AI146</f>
        <v>0</v>
      </c>
      <c r="O382" s="161">
        <f>'VITESSEVL sens 1 '!AK146</f>
        <v>57</v>
      </c>
      <c r="P382" s="161">
        <f>'VITESSEVL sens 1 '!AJ146</f>
        <v>0</v>
      </c>
      <c r="Q382" s="238">
        <f t="shared" si="35"/>
        <v>0</v>
      </c>
    </row>
    <row r="383" spans="1:17" x14ac:dyDescent="0.25">
      <c r="A383" s="239"/>
      <c r="B383" s="234" t="s">
        <v>3</v>
      </c>
      <c r="C383" s="235">
        <f>'VITESSEPL sens 1 '!X146</f>
        <v>0</v>
      </c>
      <c r="D383" s="161">
        <f>'VITESSEPL sens 1 '!Y146</f>
        <v>0</v>
      </c>
      <c r="E383" s="161">
        <f>'VITESSEPL sens 1 '!Z146</f>
        <v>0</v>
      </c>
      <c r="F383" s="161">
        <f>'VITESSEPL sens 1 '!AA146</f>
        <v>0</v>
      </c>
      <c r="G383" s="161">
        <f>'VITESSEPL sens 1 '!AB146</f>
        <v>0</v>
      </c>
      <c r="H383" s="161">
        <f>'VITESSEPL sens 1 '!AC146</f>
        <v>0</v>
      </c>
      <c r="I383" s="161">
        <f>'VITESSEPL sens 1 '!AD146</f>
        <v>0</v>
      </c>
      <c r="J383" s="161">
        <f>'VITESSEPL sens 1 '!AE146</f>
        <v>0</v>
      </c>
      <c r="K383" s="161">
        <f>'VITESSEPL sens 1 '!AF146</f>
        <v>0</v>
      </c>
      <c r="L383" s="161">
        <f>'VITESSEPL sens 1 '!AG146</f>
        <v>0</v>
      </c>
      <c r="M383" s="161">
        <f>'VITESSEPL sens 1 '!AH146</f>
        <v>0</v>
      </c>
      <c r="N383" s="240">
        <f>'VITESSEPL sens 1 '!AI146</f>
        <v>0</v>
      </c>
      <c r="O383" s="161">
        <f>'VITESSEPL sens 1 '!AK146</f>
        <v>0</v>
      </c>
      <c r="P383" s="161">
        <f>'VITESSEPL sens 1 '!AJ146</f>
        <v>0</v>
      </c>
      <c r="Q383" s="238">
        <f t="shared" si="35"/>
        <v>0</v>
      </c>
    </row>
    <row r="384" spans="1:17" x14ac:dyDescent="0.25">
      <c r="A384" s="233">
        <v>0.91666666666666696</v>
      </c>
      <c r="B384" s="234" t="s">
        <v>2</v>
      </c>
      <c r="C384" s="235">
        <f>'VITESSEVL sens 1 '!X147</f>
        <v>0</v>
      </c>
      <c r="D384" s="161">
        <f>'VITESSEVL sens 1 '!Y147</f>
        <v>0</v>
      </c>
      <c r="E384" s="161">
        <f>'VITESSEVL sens 1 '!Z147</f>
        <v>2</v>
      </c>
      <c r="F384" s="161">
        <f>'VITESSEVL sens 1 '!AA147</f>
        <v>3</v>
      </c>
      <c r="G384" s="161">
        <f>'VITESSEVL sens 1 '!AB147</f>
        <v>4</v>
      </c>
      <c r="H384" s="161">
        <f>'VITESSEVL sens 1 '!AC147</f>
        <v>1</v>
      </c>
      <c r="I384" s="161">
        <f>'VITESSEVL sens 1 '!AD147</f>
        <v>0</v>
      </c>
      <c r="J384" s="161">
        <f>'VITESSEVL sens 1 '!AE147</f>
        <v>0</v>
      </c>
      <c r="K384" s="161">
        <f>'VITESSEVL sens 1 '!AF147</f>
        <v>0</v>
      </c>
      <c r="L384" s="161">
        <f>'VITESSEVL sens 1 '!AG147</f>
        <v>0</v>
      </c>
      <c r="M384" s="161">
        <f>'VITESSEVL sens 1 '!AH147</f>
        <v>0</v>
      </c>
      <c r="N384" s="240">
        <f>'VITESSEVL sens 1 '!AI147</f>
        <v>0</v>
      </c>
      <c r="O384" s="161">
        <f>'VITESSEVL sens 1 '!AK147</f>
        <v>59</v>
      </c>
      <c r="P384" s="161">
        <f>'VITESSEVL sens 1 '!AJ147</f>
        <v>0</v>
      </c>
      <c r="Q384" s="238">
        <f t="shared" si="35"/>
        <v>0</v>
      </c>
    </row>
    <row r="385" spans="1:17" x14ac:dyDescent="0.25">
      <c r="A385" s="239"/>
      <c r="B385" s="234" t="s">
        <v>3</v>
      </c>
      <c r="C385" s="235">
        <f>'VITESSEPL sens 1 '!X147</f>
        <v>0</v>
      </c>
      <c r="D385" s="161">
        <f>'VITESSEPL sens 1 '!Y147</f>
        <v>0</v>
      </c>
      <c r="E385" s="161">
        <f>'VITESSEPL sens 1 '!Z147</f>
        <v>0</v>
      </c>
      <c r="F385" s="161">
        <f>'VITESSEPL sens 1 '!AA147</f>
        <v>1</v>
      </c>
      <c r="G385" s="161">
        <f>'VITESSEPL sens 1 '!AB147</f>
        <v>0</v>
      </c>
      <c r="H385" s="161">
        <f>'VITESSEPL sens 1 '!AC147</f>
        <v>0</v>
      </c>
      <c r="I385" s="161">
        <f>'VITESSEPL sens 1 '!AD147</f>
        <v>0</v>
      </c>
      <c r="J385" s="161">
        <f>'VITESSEPL sens 1 '!AE147</f>
        <v>0</v>
      </c>
      <c r="K385" s="161">
        <f>'VITESSEPL sens 1 '!AF147</f>
        <v>0</v>
      </c>
      <c r="L385" s="161">
        <f>'VITESSEPL sens 1 '!AG147</f>
        <v>0</v>
      </c>
      <c r="M385" s="161">
        <f>'VITESSEPL sens 1 '!AH147</f>
        <v>0</v>
      </c>
      <c r="N385" s="240">
        <f>'VITESSEPL sens 1 '!AI147</f>
        <v>0</v>
      </c>
      <c r="O385" s="161">
        <f>'VITESSEPL sens 1 '!AK147</f>
        <v>55</v>
      </c>
      <c r="P385" s="161">
        <f>'VITESSEPL sens 1 '!AJ147</f>
        <v>0</v>
      </c>
      <c r="Q385" s="238">
        <f t="shared" si="35"/>
        <v>0</v>
      </c>
    </row>
    <row r="386" spans="1:17" x14ac:dyDescent="0.25">
      <c r="A386" s="233">
        <v>0.95833333333333304</v>
      </c>
      <c r="B386" s="234" t="s">
        <v>2</v>
      </c>
      <c r="C386" s="235">
        <f>'VITESSEVL sens 1 '!X148</f>
        <v>0</v>
      </c>
      <c r="D386" s="161">
        <f>'VITESSEVL sens 1 '!Y148</f>
        <v>0</v>
      </c>
      <c r="E386" s="161">
        <f>'VITESSEVL sens 1 '!Z148</f>
        <v>0</v>
      </c>
      <c r="F386" s="161">
        <f>'VITESSEVL sens 1 '!AA148</f>
        <v>0</v>
      </c>
      <c r="G386" s="161">
        <f>'VITESSEVL sens 1 '!AB148</f>
        <v>0</v>
      </c>
      <c r="H386" s="161">
        <f>'VITESSEVL sens 1 '!AC148</f>
        <v>0</v>
      </c>
      <c r="I386" s="161">
        <f>'VITESSEVL sens 1 '!AD148</f>
        <v>0</v>
      </c>
      <c r="J386" s="161">
        <f>'VITESSEVL sens 1 '!AE148</f>
        <v>0</v>
      </c>
      <c r="K386" s="161">
        <f>'VITESSEVL sens 1 '!AF148</f>
        <v>0</v>
      </c>
      <c r="L386" s="161">
        <f>'VITESSEVL sens 1 '!AG148</f>
        <v>0</v>
      </c>
      <c r="M386" s="161">
        <f>'VITESSEVL sens 1 '!AH148</f>
        <v>0</v>
      </c>
      <c r="N386" s="240">
        <f>'VITESSEVL sens 1 '!AI148</f>
        <v>0</v>
      </c>
      <c r="O386" s="161">
        <f>'VITESSEVL sens 1 '!AK148</f>
        <v>0</v>
      </c>
      <c r="P386" s="161">
        <f>'VITESSEVL sens 1 '!AJ148</f>
        <v>0</v>
      </c>
      <c r="Q386" s="238">
        <f t="shared" si="35"/>
        <v>0</v>
      </c>
    </row>
    <row r="387" spans="1:17" x14ac:dyDescent="0.25">
      <c r="A387" s="239"/>
      <c r="B387" s="231" t="s">
        <v>3</v>
      </c>
      <c r="C387" s="241">
        <f>'VITESSEPL sens 1 '!X148</f>
        <v>0</v>
      </c>
      <c r="D387" s="242">
        <f>'VITESSEPL sens 1 '!Y148</f>
        <v>0</v>
      </c>
      <c r="E387" s="242">
        <f>'VITESSEPL sens 1 '!Z148</f>
        <v>0</v>
      </c>
      <c r="F387" s="242">
        <f>'VITESSEPL sens 1 '!AA148</f>
        <v>0</v>
      </c>
      <c r="G387" s="242">
        <f>'VITESSEPL sens 1 '!AB148</f>
        <v>0</v>
      </c>
      <c r="H387" s="242">
        <f>'VITESSEPL sens 1 '!AC148</f>
        <v>0</v>
      </c>
      <c r="I387" s="242">
        <f>'VITESSEPL sens 1 '!AD148</f>
        <v>0</v>
      </c>
      <c r="J387" s="242">
        <f>'VITESSEPL sens 1 '!AE148</f>
        <v>0</v>
      </c>
      <c r="K387" s="242">
        <f>'VITESSEPL sens 1 '!AF148</f>
        <v>0</v>
      </c>
      <c r="L387" s="242">
        <f>'VITESSEPL sens 1 '!AG148</f>
        <v>0</v>
      </c>
      <c r="M387" s="242">
        <f>'VITESSEPL sens 1 '!AH148</f>
        <v>0</v>
      </c>
      <c r="N387" s="243">
        <f>'VITESSEPL sens 1 '!AI148</f>
        <v>0</v>
      </c>
      <c r="O387" s="242">
        <f>'VITESSEPL sens 1 '!AK148</f>
        <v>0</v>
      </c>
      <c r="P387" s="242">
        <f>'VITESSEPL sens 1 '!AJ148</f>
        <v>0</v>
      </c>
      <c r="Q387" s="244">
        <f t="shared" si="35"/>
        <v>0</v>
      </c>
    </row>
    <row r="388" spans="1:17" ht="9.9" customHeight="1" x14ac:dyDescent="0.25">
      <c r="A388" s="245" t="s">
        <v>53</v>
      </c>
      <c r="B388" s="278" t="s">
        <v>2</v>
      </c>
      <c r="C388" s="245">
        <f>C386+C384+C382+C380+C378+C376+C374+C372+C370+C368+C366+C364+C362+C360+C358+C356+C354+C352+C350+C348+C346+C344+C342+C340</f>
        <v>2</v>
      </c>
      <c r="D388" s="247">
        <f t="shared" ref="D388:N388" si="36">D386+D384+D382+D380+D378+D376+D374+D372+D370+D368+D366+D364+D362+D360+D358+D356+D354+D352+D350+D348+D346+D344+D342+D340</f>
        <v>20</v>
      </c>
      <c r="E388" s="247">
        <f t="shared" si="36"/>
        <v>172</v>
      </c>
      <c r="F388" s="247">
        <f t="shared" si="36"/>
        <v>418</v>
      </c>
      <c r="G388" s="247">
        <f t="shared" si="36"/>
        <v>200</v>
      </c>
      <c r="H388" s="247">
        <f t="shared" si="36"/>
        <v>40</v>
      </c>
      <c r="I388" s="247">
        <f t="shared" si="36"/>
        <v>2</v>
      </c>
      <c r="J388" s="247">
        <f t="shared" si="36"/>
        <v>0</v>
      </c>
      <c r="K388" s="247">
        <f t="shared" si="36"/>
        <v>0</v>
      </c>
      <c r="L388" s="247">
        <f t="shared" si="36"/>
        <v>0</v>
      </c>
      <c r="M388" s="247">
        <f t="shared" si="36"/>
        <v>1</v>
      </c>
      <c r="N388" s="247">
        <f t="shared" si="36"/>
        <v>0</v>
      </c>
      <c r="O388" s="247"/>
      <c r="P388" s="247"/>
      <c r="Q388" s="246"/>
    </row>
    <row r="389" spans="1:17" ht="9.9" customHeight="1" x14ac:dyDescent="0.25">
      <c r="A389" s="248" t="s">
        <v>3</v>
      </c>
      <c r="B389" s="277" t="s">
        <v>3</v>
      </c>
      <c r="C389" s="248">
        <f>C387+C385+C383+C381+C379+C377+C375+C373+C371+C369+C367+C365+C363+C361+C359+C357+C355+C353+C351+C349+C347+C345+C343+C341</f>
        <v>0</v>
      </c>
      <c r="D389" s="250">
        <f t="shared" ref="D389:N389" si="37">D387+D385+D383+D381+D379+D377+D375+D373+D371+D369+D367+D365+D363+D361+D359+D357+D355+D353+D351+D349+D347+D345+D343+D341</f>
        <v>4</v>
      </c>
      <c r="E389" s="250">
        <f t="shared" si="37"/>
        <v>26</v>
      </c>
      <c r="F389" s="250">
        <f t="shared" si="37"/>
        <v>27</v>
      </c>
      <c r="G389" s="250">
        <f t="shared" si="37"/>
        <v>6</v>
      </c>
      <c r="H389" s="250">
        <f t="shared" si="37"/>
        <v>1</v>
      </c>
      <c r="I389" s="250">
        <f t="shared" si="37"/>
        <v>0</v>
      </c>
      <c r="J389" s="250">
        <f t="shared" si="37"/>
        <v>0</v>
      </c>
      <c r="K389" s="250">
        <f t="shared" si="37"/>
        <v>0</v>
      </c>
      <c r="L389" s="250">
        <f t="shared" si="37"/>
        <v>0</v>
      </c>
      <c r="M389" s="250">
        <f t="shared" si="37"/>
        <v>1</v>
      </c>
      <c r="N389" s="250">
        <f t="shared" si="37"/>
        <v>0</v>
      </c>
      <c r="O389" s="250"/>
      <c r="P389" s="250"/>
      <c r="Q389" s="249"/>
    </row>
    <row r="390" spans="1:17" ht="9.9" customHeight="1" x14ac:dyDescent="0.25">
      <c r="A390" s="251" t="s">
        <v>136</v>
      </c>
      <c r="B390" s="275" t="s">
        <v>2</v>
      </c>
      <c r="C390" s="253">
        <f t="shared" ref="C390:N390" si="38">IF(SUM($C388:$N388)=0,0,C388/SUM($C388:$N388))</f>
        <v>2.3391812865497076E-3</v>
      </c>
      <c r="D390" s="254">
        <f t="shared" si="38"/>
        <v>2.3391812865497075E-2</v>
      </c>
      <c r="E390" s="254">
        <f t="shared" si="38"/>
        <v>0.20116959064327486</v>
      </c>
      <c r="F390" s="254">
        <f t="shared" si="38"/>
        <v>0.48888888888888887</v>
      </c>
      <c r="G390" s="254">
        <f t="shared" si="38"/>
        <v>0.23391812865497075</v>
      </c>
      <c r="H390" s="254">
        <f t="shared" si="38"/>
        <v>4.6783625730994149E-2</v>
      </c>
      <c r="I390" s="254">
        <f t="shared" si="38"/>
        <v>2.3391812865497076E-3</v>
      </c>
      <c r="J390" s="254">
        <f t="shared" si="38"/>
        <v>0</v>
      </c>
      <c r="K390" s="254">
        <f t="shared" si="38"/>
        <v>0</v>
      </c>
      <c r="L390" s="254">
        <f t="shared" si="38"/>
        <v>0</v>
      </c>
      <c r="M390" s="254">
        <f t="shared" si="38"/>
        <v>1.1695906432748538E-3</v>
      </c>
      <c r="N390" s="254">
        <f t="shared" si="38"/>
        <v>0</v>
      </c>
      <c r="O390" s="131"/>
      <c r="P390" s="131"/>
      <c r="Q390" s="252"/>
    </row>
    <row r="391" spans="1:17" ht="9.9" customHeight="1" x14ac:dyDescent="0.25">
      <c r="A391" s="251" t="s">
        <v>3</v>
      </c>
      <c r="B391" s="275" t="s">
        <v>3</v>
      </c>
      <c r="C391" s="253">
        <f t="shared" ref="C391:N391" si="39">IF(SUM($C389:$N389)=0,0,C389/SUM($C389:$N389))</f>
        <v>0</v>
      </c>
      <c r="D391" s="254">
        <f t="shared" si="39"/>
        <v>6.1538461538461542E-2</v>
      </c>
      <c r="E391" s="254">
        <f t="shared" si="39"/>
        <v>0.4</v>
      </c>
      <c r="F391" s="254">
        <f t="shared" si="39"/>
        <v>0.41538461538461541</v>
      </c>
      <c r="G391" s="254">
        <f t="shared" si="39"/>
        <v>9.2307692307692313E-2</v>
      </c>
      <c r="H391" s="254">
        <f t="shared" si="39"/>
        <v>1.5384615384615385E-2</v>
      </c>
      <c r="I391" s="254">
        <f t="shared" si="39"/>
        <v>0</v>
      </c>
      <c r="J391" s="254">
        <f t="shared" si="39"/>
        <v>0</v>
      </c>
      <c r="K391" s="254">
        <f t="shared" si="39"/>
        <v>0</v>
      </c>
      <c r="L391" s="254">
        <f t="shared" si="39"/>
        <v>0</v>
      </c>
      <c r="M391" s="254">
        <f t="shared" si="39"/>
        <v>1.5384615384615385E-2</v>
      </c>
      <c r="N391" s="254">
        <f t="shared" si="39"/>
        <v>0</v>
      </c>
      <c r="O391" s="131"/>
      <c r="P391" s="131"/>
      <c r="Q391" s="252"/>
    </row>
    <row r="392" spans="1:17" ht="9.9" customHeight="1" x14ac:dyDescent="0.25">
      <c r="A392" s="248" t="s">
        <v>137</v>
      </c>
      <c r="B392" s="277" t="s">
        <v>2</v>
      </c>
      <c r="C392" s="255">
        <f>IF(SUM($C388:$N388)=0,0,SUM(NUIT6_VL1)/SUM($C388:$N388))</f>
        <v>0</v>
      </c>
      <c r="D392" s="256">
        <f>IF(SUM($C388:$N388)=0,0,SUM(NUIT6_VL2)/SUM($C388:$N388))</f>
        <v>2.3391812865497076E-3</v>
      </c>
      <c r="E392" s="256">
        <f>IF(SUM($C388:$N388)=0,0,SUM(NUIT6_VL3)/SUM($C388:$N388))</f>
        <v>7.0175438596491229E-3</v>
      </c>
      <c r="F392" s="256">
        <f>IF(SUM($C388:$N388)=0,0,SUM(NUIT6_VL4)/SUM($C388:$N388))</f>
        <v>2.2222222222222223E-2</v>
      </c>
      <c r="G392" s="256">
        <f>IF(SUM($C388:$N388)=0,0,SUM(NUIT6_VL5)/SUM($C388:$N388))</f>
        <v>1.7543859649122806E-2</v>
      </c>
      <c r="H392" s="256">
        <f>IF(SUM($C388:$N388)=0,0,SUM(NUIT6_VL6)/SUM($C388:$N388))</f>
        <v>4.6783625730994153E-3</v>
      </c>
      <c r="I392" s="256">
        <f>IF(SUM($C388:$N388)=0,0,SUM(NUIT6_VL7)/SUM($C388:$N388))</f>
        <v>0</v>
      </c>
      <c r="J392" s="256">
        <f>IF(SUM($C388:$N388)=0,0,SUM(NUIT6_VL8)/SUM($C388:$N388))</f>
        <v>0</v>
      </c>
      <c r="K392" s="256">
        <f>IF(SUM($C388:$N388)=0,0,SUM(NUIT6_VL9)/SUM($C388:$N388))</f>
        <v>0</v>
      </c>
      <c r="L392" s="256">
        <f>IF(SUM($C388:$N388)=0,0,SUM(NUIT6_VL10)/SUM($C388:$N388))</f>
        <v>0</v>
      </c>
      <c r="M392" s="256">
        <f>IF(SUM($C388:$N388)=0,0,SUM(NUIT6_VL11)/SUM($C388:$N388))</f>
        <v>0</v>
      </c>
      <c r="N392" s="256">
        <f>IF(SUM($C388:$N388)=0,0,SUM(NUIT6_VL12)/SUM($C388:$N388))</f>
        <v>0</v>
      </c>
      <c r="O392" s="250"/>
      <c r="P392" s="250"/>
      <c r="Q392" s="249"/>
    </row>
    <row r="393" spans="1:17" ht="9.9" customHeight="1" x14ac:dyDescent="0.25">
      <c r="A393" s="248" t="s">
        <v>3</v>
      </c>
      <c r="B393" s="277" t="s">
        <v>3</v>
      </c>
      <c r="C393" s="255">
        <f>IF(SUM($C389:$N389)=0,0,SUM(Nuit6_PL1)/SUM($C389:$N389))</f>
        <v>0</v>
      </c>
      <c r="D393" s="256">
        <f>IF(SUM($C389:$N389)=0,0,SUM(Nuit6_PL2)/SUM($C389:$N389))</f>
        <v>0</v>
      </c>
      <c r="E393" s="256">
        <f>IF(SUM($C389:$N389)=0,0,SUM(Nuit6_PL3)/SUM($C389:$N389))</f>
        <v>1.5384615384615385E-2</v>
      </c>
      <c r="F393" s="256">
        <f>IF(SUM($C389:$N389)=0,0,SUM(Nuit6_PL4)/SUM($C389:$N389))</f>
        <v>3.0769230769230771E-2</v>
      </c>
      <c r="G393" s="256">
        <f>IF(SUM($C389:$N389)=0,0,SUM(Nuit6_PL5)/SUM($C389:$N389))</f>
        <v>0</v>
      </c>
      <c r="H393" s="256">
        <f>IF(SUM($C389:$N389)=0,0,SUM(Nuit6_PL6)/SUM($C389:$N389))</f>
        <v>0</v>
      </c>
      <c r="I393" s="256">
        <f>IF(SUM($C389:$N389)=0,0,SUM(Nuit6_PL7)/SUM($C389:$N389))</f>
        <v>0</v>
      </c>
      <c r="J393" s="256">
        <f>IF(SUM($C389:$N389)=0,0,SUM(Nuit6_PL8)/SUM($C389:$N389))</f>
        <v>0</v>
      </c>
      <c r="K393" s="256">
        <f>IF(SUM($C389:$N389)=0,0,SUM(Nuit6_PL9)/SUM($C389:$N389))</f>
        <v>0</v>
      </c>
      <c r="L393" s="256">
        <f>IF(SUM($C389:$N389)=0,0,SUM(Nuit6_PL10)/SUM($C389:$N389))</f>
        <v>0</v>
      </c>
      <c r="M393" s="256">
        <f>IF(SUM($C389:$N389)=0,0,SUM(Nuit6_PL11)/SUM($C389:$N389))</f>
        <v>1.5384615384615385E-2</v>
      </c>
      <c r="N393" s="256">
        <f>IF(SUM($C389:$N389)=0,0,SUM(Nuit6_PL12)/SUM($C389:$N389))</f>
        <v>0</v>
      </c>
      <c r="O393" s="250"/>
      <c r="P393" s="250"/>
      <c r="Q393" s="249"/>
    </row>
    <row r="394" spans="1:17" ht="9.9" customHeight="1" x14ac:dyDescent="0.25">
      <c r="A394" s="251" t="s">
        <v>120</v>
      </c>
      <c r="B394" s="275" t="s">
        <v>2</v>
      </c>
      <c r="C394" s="279">
        <f>IF(SUM($C388:$N388)=0,0,($C388-SUM(NUIT6_VL1))/SUM($C388:$N388))</f>
        <v>2.3391812865497076E-3</v>
      </c>
      <c r="D394" s="254">
        <f>IF(SUM($C388:$N388)=0,0,($D388-SUM(NUIT6_VL2))/SUM($C388:$N388))</f>
        <v>2.1052631578947368E-2</v>
      </c>
      <c r="E394" s="254">
        <f>IF(SUM($C388:$N388)=0,0,($E388-SUM(NUIT6_VL3))/SUM($C388:$N388))</f>
        <v>0.19415204678362574</v>
      </c>
      <c r="F394" s="254">
        <f>IF(SUM($C388:$N388)=0,0,($F388-SUM(NUIT6_VL4))/SUM($C388:$N388))</f>
        <v>0.46666666666666667</v>
      </c>
      <c r="G394" s="254">
        <f>IF(SUM($C388:$N388)=0,0,($G388-SUM(NUIT6_VL5))/SUM($C388:$N388))</f>
        <v>0.21637426900584794</v>
      </c>
      <c r="H394" s="254">
        <f>IF(SUM($C388:$N388)=0,0,($H388-SUM(NUIT6_VL6))/SUM($C388:$N388))</f>
        <v>4.2105263157894736E-2</v>
      </c>
      <c r="I394" s="254">
        <f>IF(SUM($C388:$N388)=0,0,($I388-SUM(NUIT6_VL7))/SUM($C388:$N388))</f>
        <v>2.3391812865497076E-3</v>
      </c>
      <c r="J394" s="254">
        <f>IF(SUM($C388:$N388)=0,0,($J388-SUM(NUIT5_VL8))/SUM($C388:$N388))</f>
        <v>0</v>
      </c>
      <c r="K394" s="254">
        <f>IF(SUM($C388:$N388)=0,0,($K388-SUM(NUIT6_VL9))/SUM($C388:$N388))</f>
        <v>0</v>
      </c>
      <c r="L394" s="254">
        <f>IF(SUM($C388:$N388)=0,0,($L388-SUM(NUIT6_VL10))/SUM($C388:$N388))</f>
        <v>0</v>
      </c>
      <c r="M394" s="254">
        <f>IF(SUM($C388:$N388)=0,0,($M388-SUM(NUIT6_VL11))/SUM($C388:$N388))</f>
        <v>1.1695906432748538E-3</v>
      </c>
      <c r="N394" s="254">
        <f>IF(SUM($C388:$N388)=0,0,($N388-SUM(NUIT6_VL12))/SUM($C388:$N388))</f>
        <v>0</v>
      </c>
      <c r="O394" s="131"/>
      <c r="P394" s="131"/>
      <c r="Q394" s="252"/>
    </row>
    <row r="395" spans="1:17" ht="9.9" customHeight="1" x14ac:dyDescent="0.25">
      <c r="A395" s="251" t="s">
        <v>3</v>
      </c>
      <c r="B395" s="275" t="s">
        <v>3</v>
      </c>
      <c r="C395" s="279">
        <f>IF(SUM($C389:$N389)=0,0,($C389-SUM(Nuit6_PL1))/SUM($C389:$N389))</f>
        <v>0</v>
      </c>
      <c r="D395" s="254">
        <f>IF(SUM($C389:$N389)=0,0,($D389-SUM(Nuit6_PL2))/SUM($C389:$N389))</f>
        <v>6.1538461538461542E-2</v>
      </c>
      <c r="E395" s="254">
        <f>IF(SUM($C389:$N389)=0,0,($E389-SUM(Nuit6_PL3))/SUM($C389:$N389))</f>
        <v>0.38461538461538464</v>
      </c>
      <c r="F395" s="254">
        <f>IF(SUM($C389:$N389)=0,0,($F389-SUM(Nuit6_PL4))/SUM($C389:$N389))</f>
        <v>0.38461538461538464</v>
      </c>
      <c r="G395" s="254">
        <f>IF(SUM($C389:$N389)=0,0,($G389-SUM(Nuit6_PL5))/SUM($C389:$N389))</f>
        <v>9.2307692307692313E-2</v>
      </c>
      <c r="H395" s="254">
        <f>IF(SUM($C389:$N389)=0,0,($H389-SUM(Nuit6_PL6))/SUM($C389:$N389))</f>
        <v>1.5384615384615385E-2</v>
      </c>
      <c r="I395" s="254">
        <f>IF(SUM($C389:$N389)=0,0,($I389-SUM(Nuit6_PL7))/SUM($C389:$N389))</f>
        <v>0</v>
      </c>
      <c r="J395" s="254">
        <f>IF(SUM($C389:$N389)=0,0,($J389-SUM(Nuit6_PL8))/SUM($C389:$N389))</f>
        <v>0</v>
      </c>
      <c r="K395" s="254">
        <f>IF(SUM($C389:$N389)=0,0,($K389-SUM(Nuit6_PL9))/SUM($C389:$N389))</f>
        <v>0</v>
      </c>
      <c r="L395" s="254">
        <f>IF(SUM($C389:$N389)=0,0,($L389-SUM(Nuit6_PL10))/SUM($C389:$N389))</f>
        <v>0</v>
      </c>
      <c r="M395" s="254">
        <f>IF(SUM($C389:$N389)=0,0,($M389-SUM(Nuit6_PL11))/SUM($C389:$N389))</f>
        <v>0</v>
      </c>
      <c r="N395" s="254">
        <f>IF(SUM($C389:$N389)=0,0,($N389-SUM(Nuit6_PL12))/SUM($C389:$N389))</f>
        <v>0</v>
      </c>
      <c r="O395" s="131"/>
      <c r="P395" s="131"/>
      <c r="Q395" s="252"/>
    </row>
    <row r="396" spans="1:17" ht="9.9" customHeight="1" x14ac:dyDescent="0.25">
      <c r="A396" s="248" t="s">
        <v>134</v>
      </c>
      <c r="B396" s="277" t="s">
        <v>2</v>
      </c>
      <c r="C396" s="258">
        <f t="shared" ref="C396:M397" si="40">C388/24</f>
        <v>8.3333333333333329E-2</v>
      </c>
      <c r="D396" s="258">
        <f t="shared" si="40"/>
        <v>0.83333333333333337</v>
      </c>
      <c r="E396" s="258">
        <f t="shared" si="40"/>
        <v>7.166666666666667</v>
      </c>
      <c r="F396" s="258">
        <f t="shared" si="40"/>
        <v>17.416666666666668</v>
      </c>
      <c r="G396" s="258">
        <f t="shared" si="40"/>
        <v>8.3333333333333339</v>
      </c>
      <c r="H396" s="258">
        <f t="shared" si="40"/>
        <v>1.6666666666666667</v>
      </c>
      <c r="I396" s="258">
        <f t="shared" si="40"/>
        <v>8.3333333333333329E-2</v>
      </c>
      <c r="J396" s="258">
        <f t="shared" si="40"/>
        <v>0</v>
      </c>
      <c r="K396" s="258">
        <f t="shared" si="40"/>
        <v>0</v>
      </c>
      <c r="L396" s="258">
        <f t="shared" si="40"/>
        <v>0</v>
      </c>
      <c r="M396" s="258">
        <f t="shared" si="40"/>
        <v>4.1666666666666664E-2</v>
      </c>
      <c r="N396" s="258">
        <f>N388/96</f>
        <v>0</v>
      </c>
      <c r="O396" s="250"/>
      <c r="P396" s="250"/>
      <c r="Q396" s="249"/>
    </row>
    <row r="397" spans="1:17" ht="9.9" customHeight="1" x14ac:dyDescent="0.25">
      <c r="A397" s="259" t="s">
        <v>3</v>
      </c>
      <c r="B397" s="276" t="s">
        <v>3</v>
      </c>
      <c r="C397" s="258">
        <f t="shared" si="40"/>
        <v>0</v>
      </c>
      <c r="D397" s="258">
        <f t="shared" si="40"/>
        <v>0.16666666666666666</v>
      </c>
      <c r="E397" s="258">
        <f t="shared" si="40"/>
        <v>1.0833333333333333</v>
      </c>
      <c r="F397" s="258">
        <f t="shared" si="40"/>
        <v>1.125</v>
      </c>
      <c r="G397" s="258">
        <f t="shared" si="40"/>
        <v>0.25</v>
      </c>
      <c r="H397" s="258">
        <f t="shared" si="40"/>
        <v>4.1666666666666664E-2</v>
      </c>
      <c r="I397" s="258">
        <f t="shared" si="40"/>
        <v>0</v>
      </c>
      <c r="J397" s="258">
        <f t="shared" si="40"/>
        <v>0</v>
      </c>
      <c r="K397" s="258">
        <f t="shared" si="40"/>
        <v>0</v>
      </c>
      <c r="L397" s="258">
        <f t="shared" si="40"/>
        <v>0</v>
      </c>
      <c r="M397" s="258">
        <f t="shared" si="40"/>
        <v>4.1666666666666664E-2</v>
      </c>
      <c r="N397" s="258">
        <f>N389/96</f>
        <v>0</v>
      </c>
      <c r="O397" s="261"/>
      <c r="P397" s="261"/>
      <c r="Q397" s="260"/>
    </row>
    <row r="398" spans="1:17" ht="9.9" customHeight="1" x14ac:dyDescent="0.25">
      <c r="A398" s="385" t="s">
        <v>138</v>
      </c>
      <c r="B398" s="386"/>
      <c r="C398" s="386"/>
      <c r="D398" s="387"/>
      <c r="E398" s="380" t="s">
        <v>139</v>
      </c>
      <c r="F398" s="381"/>
      <c r="G398" s="381"/>
      <c r="H398" s="382"/>
      <c r="I398" s="385" t="s">
        <v>110</v>
      </c>
      <c r="J398" s="386"/>
      <c r="K398" s="387"/>
      <c r="L398" s="385" t="s">
        <v>140</v>
      </c>
      <c r="M398" s="386"/>
      <c r="N398" s="387"/>
      <c r="O398" s="385" t="s">
        <v>109</v>
      </c>
      <c r="P398" s="386"/>
      <c r="Q398" s="387"/>
    </row>
    <row r="399" spans="1:17" ht="9.9" customHeight="1" x14ac:dyDescent="0.25">
      <c r="A399" s="248" t="s">
        <v>2</v>
      </c>
      <c r="B399" s="396">
        <f>SUM(C388:N388)</f>
        <v>855</v>
      </c>
      <c r="C399" s="396"/>
      <c r="D399" s="397"/>
      <c r="E399" s="248" t="s">
        <v>2</v>
      </c>
      <c r="F399" s="393">
        <f>Synthese!AC$17</f>
        <v>56</v>
      </c>
      <c r="G399" s="393"/>
      <c r="H399" s="394"/>
      <c r="I399" s="392">
        <f>S6</f>
        <v>66</v>
      </c>
      <c r="J399" s="393"/>
      <c r="K399" s="394"/>
      <c r="L399" s="392">
        <f>T6</f>
        <v>56</v>
      </c>
      <c r="M399" s="393"/>
      <c r="N399" s="394"/>
      <c r="O399" s="392">
        <f>U6</f>
        <v>46</v>
      </c>
      <c r="P399" s="393"/>
      <c r="Q399" s="394"/>
    </row>
    <row r="400" spans="1:17" ht="9.9" customHeight="1" x14ac:dyDescent="0.25">
      <c r="A400" s="259" t="s">
        <v>3</v>
      </c>
      <c r="B400" s="383">
        <f>SUM(C389:N389)</f>
        <v>65</v>
      </c>
      <c r="C400" s="383"/>
      <c r="D400" s="384"/>
      <c r="E400" s="259" t="s">
        <v>3</v>
      </c>
      <c r="F400" s="378">
        <f>Synthese!AD$17</f>
        <v>52</v>
      </c>
      <c r="G400" s="378"/>
      <c r="H400" s="379"/>
      <c r="I400" s="395">
        <f>S13</f>
        <v>59</v>
      </c>
      <c r="J400" s="378"/>
      <c r="K400" s="379"/>
      <c r="L400" s="395">
        <f>T13</f>
        <v>51</v>
      </c>
      <c r="M400" s="378"/>
      <c r="N400" s="379"/>
      <c r="O400" s="395">
        <f>U13</f>
        <v>42</v>
      </c>
      <c r="P400" s="378"/>
      <c r="Q400" s="379"/>
    </row>
    <row r="401" spans="1:17" ht="9.9" customHeight="1" x14ac:dyDescent="0.25">
      <c r="A401" s="398" t="s">
        <v>141</v>
      </c>
      <c r="B401" s="386"/>
      <c r="C401" s="386"/>
      <c r="D401" s="387"/>
      <c r="E401" s="385" t="s">
        <v>142</v>
      </c>
      <c r="F401" s="386"/>
      <c r="G401" s="386"/>
      <c r="H401" s="387"/>
      <c r="I401" s="380" t="s">
        <v>144</v>
      </c>
      <c r="J401" s="381"/>
      <c r="K401" s="382"/>
      <c r="L401" s="385" t="s">
        <v>145</v>
      </c>
      <c r="M401" s="386"/>
      <c r="N401" s="387"/>
      <c r="O401" s="385" t="s">
        <v>143</v>
      </c>
      <c r="P401" s="386"/>
      <c r="Q401" s="387"/>
    </row>
    <row r="402" spans="1:17" ht="9.9" customHeight="1" x14ac:dyDescent="0.25">
      <c r="A402" s="248" t="s">
        <v>2</v>
      </c>
      <c r="B402" s="396">
        <f>'Synthese debit'!N$36-'Synthese debit'!O$36</f>
        <v>767</v>
      </c>
      <c r="C402" s="396"/>
      <c r="D402" s="397"/>
      <c r="E402" s="248" t="s">
        <v>2</v>
      </c>
      <c r="F402" s="396">
        <f>'Synthese debit'!Q$33-'Synthese debit'!R$33</f>
        <v>46</v>
      </c>
      <c r="G402" s="396"/>
      <c r="H402" s="397"/>
      <c r="I402" s="262">
        <f>W6</f>
        <v>0.70833333333333337</v>
      </c>
      <c r="J402" s="250"/>
      <c r="K402" s="249">
        <f>V6</f>
        <v>117</v>
      </c>
      <c r="L402" s="262">
        <f>Y6</f>
        <v>0.20833333333333334</v>
      </c>
      <c r="M402" s="250"/>
      <c r="N402" s="249">
        <f>X6</f>
        <v>26</v>
      </c>
      <c r="O402" s="248" t="s">
        <v>2</v>
      </c>
      <c r="P402" s="408">
        <f>AH6</f>
        <v>9.0855290659099293</v>
      </c>
      <c r="Q402" s="409"/>
    </row>
    <row r="403" spans="1:17" ht="9.9" customHeight="1" x14ac:dyDescent="0.25">
      <c r="A403" s="259" t="s">
        <v>3</v>
      </c>
      <c r="B403" s="383">
        <f>'Synthese debit'!O$36</f>
        <v>54</v>
      </c>
      <c r="C403" s="383"/>
      <c r="D403" s="384"/>
      <c r="E403" s="259" t="s">
        <v>3</v>
      </c>
      <c r="F403" s="383">
        <f>'Synthese debit'!R$33</f>
        <v>4</v>
      </c>
      <c r="G403" s="383"/>
      <c r="H403" s="384"/>
      <c r="I403" s="264">
        <f>AA6</f>
        <v>0.45833333333333331</v>
      </c>
      <c r="J403" s="261"/>
      <c r="K403" s="260">
        <f>Z6</f>
        <v>12</v>
      </c>
      <c r="L403" s="264">
        <f>AC6</f>
        <v>0.20833333333333334</v>
      </c>
      <c r="M403" s="261"/>
      <c r="N403" s="260">
        <f>AB6</f>
        <v>2</v>
      </c>
      <c r="O403" s="259" t="s">
        <v>3</v>
      </c>
      <c r="P403" s="410">
        <f>AI6</f>
        <v>12.212314481702499</v>
      </c>
      <c r="Q403" s="411"/>
    </row>
    <row r="404" spans="1:17" x14ac:dyDescent="0.25">
      <c r="A404" s="222"/>
      <c r="B404" s="223"/>
      <c r="C404" s="399">
        <f>'DebitVL sens 1'!I$3</f>
        <v>43726</v>
      </c>
      <c r="D404" s="399"/>
      <c r="E404" s="399"/>
      <c r="F404" s="399"/>
      <c r="G404" s="399"/>
      <c r="H404" s="399"/>
      <c r="I404" s="399"/>
      <c r="J404" s="399"/>
      <c r="K404" s="399"/>
      <c r="L404" s="399"/>
      <c r="M404" s="399"/>
      <c r="N404" s="399"/>
      <c r="O404" s="223"/>
      <c r="P404" s="223"/>
      <c r="Q404" s="224"/>
    </row>
    <row r="405" spans="1:17" x14ac:dyDescent="0.25">
      <c r="A405" s="225" t="s">
        <v>129</v>
      </c>
      <c r="B405" s="226" t="s">
        <v>130</v>
      </c>
      <c r="C405" s="388">
        <f>'VITESSEPL sens 1 '!O144</f>
        <v>0</v>
      </c>
      <c r="D405" s="390" t="str">
        <f t="shared" ref="D405:N405" si="41">D$3</f>
        <v>de 30 à 40</v>
      </c>
      <c r="E405" s="390" t="str">
        <f t="shared" si="41"/>
        <v>de 40 à 50</v>
      </c>
      <c r="F405" s="390" t="str">
        <f t="shared" si="41"/>
        <v>de 50 à 60</v>
      </c>
      <c r="G405" s="390" t="str">
        <f t="shared" si="41"/>
        <v>de 60 à 70</v>
      </c>
      <c r="H405" s="390" t="str">
        <f t="shared" si="41"/>
        <v>de 70 à 80</v>
      </c>
      <c r="I405" s="390" t="str">
        <f t="shared" si="41"/>
        <v>de 80 à 90</v>
      </c>
      <c r="J405" s="390" t="str">
        <f t="shared" si="41"/>
        <v>de 90 à 100</v>
      </c>
      <c r="K405" s="390" t="str">
        <f t="shared" si="41"/>
        <v>de 100 à 110</v>
      </c>
      <c r="L405" s="390" t="str">
        <f t="shared" si="41"/>
        <v>de 110 à 120</v>
      </c>
      <c r="M405" s="390" t="str">
        <f t="shared" si="41"/>
        <v>de 120 à 130</v>
      </c>
      <c r="N405" s="400" t="str">
        <f t="shared" si="41"/>
        <v>plus de 150</v>
      </c>
      <c r="O405" s="227" t="s">
        <v>131</v>
      </c>
      <c r="P405" s="227" t="s">
        <v>132</v>
      </c>
      <c r="Q405" s="228" t="s">
        <v>133</v>
      </c>
    </row>
    <row r="406" spans="1:17" x14ac:dyDescent="0.25">
      <c r="A406" s="229"/>
      <c r="B406" s="230"/>
      <c r="C406" s="389"/>
      <c r="D406" s="391"/>
      <c r="E406" s="391"/>
      <c r="F406" s="391"/>
      <c r="G406" s="391"/>
      <c r="H406" s="391"/>
      <c r="I406" s="391"/>
      <c r="J406" s="391"/>
      <c r="K406" s="391"/>
      <c r="L406" s="391"/>
      <c r="M406" s="391"/>
      <c r="N406" s="401"/>
      <c r="O406" s="231" t="s">
        <v>134</v>
      </c>
      <c r="P406" s="231" t="s">
        <v>131</v>
      </c>
      <c r="Q406" s="232" t="s">
        <v>135</v>
      </c>
    </row>
    <row r="407" spans="1:17" x14ac:dyDescent="0.25">
      <c r="A407" s="233">
        <v>0</v>
      </c>
      <c r="B407" s="234" t="s">
        <v>2</v>
      </c>
      <c r="C407" s="235">
        <f>'VITESSEVL sens 1 '!X149</f>
        <v>0</v>
      </c>
      <c r="D407" s="236">
        <f>'VITESSEVL sens 1 '!Y149</f>
        <v>0</v>
      </c>
      <c r="E407" s="236">
        <f>'VITESSEVL sens 1 '!Z149</f>
        <v>0</v>
      </c>
      <c r="F407" s="236">
        <f>'VITESSEVL sens 1 '!AA149</f>
        <v>1</v>
      </c>
      <c r="G407" s="236">
        <f>'VITESSEVL sens 1 '!AB149</f>
        <v>0</v>
      </c>
      <c r="H407" s="236">
        <f>'VITESSEVL sens 1 '!AC149</f>
        <v>0</v>
      </c>
      <c r="I407" s="236">
        <f>'VITESSEVL sens 1 '!AD149</f>
        <v>0</v>
      </c>
      <c r="J407" s="236">
        <f>'VITESSEVL sens 1 '!AE149</f>
        <v>0</v>
      </c>
      <c r="K407" s="236">
        <f>'VITESSEVL sens 1 '!AF149</f>
        <v>0</v>
      </c>
      <c r="L407" s="236">
        <f>'VITESSEVL sens 1 '!AG149</f>
        <v>0</v>
      </c>
      <c r="M407" s="236">
        <f>'VITESSEVL sens 1 '!AH149</f>
        <v>0</v>
      </c>
      <c r="N407" s="237">
        <f>'VITESSEVL sens 1 '!AI149</f>
        <v>0</v>
      </c>
      <c r="O407" s="161">
        <f>'VITESSEVL sens 1 '!AK149</f>
        <v>55</v>
      </c>
      <c r="P407" s="161">
        <f>'VITESSEVL sens 1 '!AJ149</f>
        <v>0</v>
      </c>
      <c r="Q407" s="238">
        <f t="shared" ref="Q407:Q454" si="42">IF(SUM(C407:N407)=0,0,P407/SUM(C407:N407))</f>
        <v>0</v>
      </c>
    </row>
    <row r="408" spans="1:17" x14ac:dyDescent="0.25">
      <c r="A408" s="239"/>
      <c r="B408" s="234" t="s">
        <v>3</v>
      </c>
      <c r="C408" s="235">
        <f>'VITESSEPL sens 1 '!X149</f>
        <v>0</v>
      </c>
      <c r="D408" s="161">
        <f>'VITESSEPL sens 1 '!Y149</f>
        <v>0</v>
      </c>
      <c r="E408" s="161">
        <f>'VITESSEPL sens 1 '!Z149</f>
        <v>0</v>
      </c>
      <c r="F408" s="161">
        <f>'VITESSEPL sens 1 '!AA149</f>
        <v>0</v>
      </c>
      <c r="G408" s="161">
        <f>'VITESSEPL sens 1 '!AB149</f>
        <v>0</v>
      </c>
      <c r="H408" s="161">
        <f>'VITESSEPL sens 1 '!AC149</f>
        <v>0</v>
      </c>
      <c r="I408" s="161">
        <f>'VITESSEPL sens 1 '!AD149</f>
        <v>0</v>
      </c>
      <c r="J408" s="161">
        <f>'VITESSEPL sens 1 '!AE149</f>
        <v>0</v>
      </c>
      <c r="K408" s="161">
        <f>'VITESSEPL sens 1 '!AF149</f>
        <v>0</v>
      </c>
      <c r="L408" s="161">
        <f>'VITESSEPL sens 1 '!AG149</f>
        <v>0</v>
      </c>
      <c r="M408" s="161">
        <f>'VITESSEPL sens 1 '!AH149</f>
        <v>0</v>
      </c>
      <c r="N408" s="240">
        <f>'VITESSEPL sens 1 '!AI149</f>
        <v>0</v>
      </c>
      <c r="O408" s="161">
        <f>'VITESSEPL sens 1 '!AK149</f>
        <v>0</v>
      </c>
      <c r="P408" s="161">
        <f>'VITESSEPL sens 1 '!AJ149</f>
        <v>0</v>
      </c>
      <c r="Q408" s="238">
        <f t="shared" si="42"/>
        <v>0</v>
      </c>
    </row>
    <row r="409" spans="1:17" x14ac:dyDescent="0.25">
      <c r="A409" s="233">
        <v>4.1666666666666664E-2</v>
      </c>
      <c r="B409" s="234" t="s">
        <v>2</v>
      </c>
      <c r="C409" s="235">
        <f>'VITESSEVL sens 1 '!X150</f>
        <v>0</v>
      </c>
      <c r="D409" s="161">
        <f>'VITESSEVL sens 1 '!Y150</f>
        <v>0</v>
      </c>
      <c r="E409" s="161">
        <f>'VITESSEVL sens 1 '!Z150</f>
        <v>0</v>
      </c>
      <c r="F409" s="161">
        <f>'VITESSEVL sens 1 '!AA150</f>
        <v>0</v>
      </c>
      <c r="G409" s="161">
        <f>'VITESSEVL sens 1 '!AB150</f>
        <v>0</v>
      </c>
      <c r="H409" s="161">
        <f>'VITESSEVL sens 1 '!AC150</f>
        <v>0</v>
      </c>
      <c r="I409" s="161">
        <f>'VITESSEVL sens 1 '!AD150</f>
        <v>0</v>
      </c>
      <c r="J409" s="161">
        <f>'VITESSEVL sens 1 '!AE150</f>
        <v>0</v>
      </c>
      <c r="K409" s="161">
        <f>'VITESSEVL sens 1 '!AF150</f>
        <v>0</v>
      </c>
      <c r="L409" s="161">
        <f>'VITESSEVL sens 1 '!AG150</f>
        <v>0</v>
      </c>
      <c r="M409" s="161">
        <f>'VITESSEVL sens 1 '!AH150</f>
        <v>0</v>
      </c>
      <c r="N409" s="240">
        <f>'VITESSEVL sens 1 '!AI150</f>
        <v>0</v>
      </c>
      <c r="O409" s="161">
        <f>'VITESSEVL sens 1 '!AK150</f>
        <v>0</v>
      </c>
      <c r="P409" s="161">
        <f>'VITESSEVL sens 1 '!AJ150</f>
        <v>0</v>
      </c>
      <c r="Q409" s="238">
        <f t="shared" si="42"/>
        <v>0</v>
      </c>
    </row>
    <row r="410" spans="1:17" x14ac:dyDescent="0.25">
      <c r="A410" s="239"/>
      <c r="B410" s="234" t="s">
        <v>3</v>
      </c>
      <c r="C410" s="235">
        <f>'VITESSEPL sens 1 '!X150</f>
        <v>0</v>
      </c>
      <c r="D410" s="161">
        <f>'VITESSEPL sens 1 '!Y150</f>
        <v>0</v>
      </c>
      <c r="E410" s="161">
        <f>'VITESSEPL sens 1 '!Z150</f>
        <v>0</v>
      </c>
      <c r="F410" s="161">
        <f>'VITESSEPL sens 1 '!AA150</f>
        <v>0</v>
      </c>
      <c r="G410" s="161">
        <f>'VITESSEPL sens 1 '!AB150</f>
        <v>0</v>
      </c>
      <c r="H410" s="161">
        <f>'VITESSEPL sens 1 '!AC150</f>
        <v>0</v>
      </c>
      <c r="I410" s="161">
        <f>'VITESSEPL sens 1 '!AD150</f>
        <v>0</v>
      </c>
      <c r="J410" s="161">
        <f>'VITESSEPL sens 1 '!AE150</f>
        <v>0</v>
      </c>
      <c r="K410" s="161">
        <f>'VITESSEPL sens 1 '!AF150</f>
        <v>0</v>
      </c>
      <c r="L410" s="161">
        <f>'VITESSEPL sens 1 '!AG150</f>
        <v>0</v>
      </c>
      <c r="M410" s="161">
        <f>'VITESSEPL sens 1 '!AH150</f>
        <v>0</v>
      </c>
      <c r="N410" s="240">
        <f>'VITESSEPL sens 1 '!AI150</f>
        <v>0</v>
      </c>
      <c r="O410" s="161">
        <f>'VITESSEPL sens 1 '!AK150</f>
        <v>0</v>
      </c>
      <c r="P410" s="161">
        <f>'VITESSEPL sens 1 '!AJ150</f>
        <v>0</v>
      </c>
      <c r="Q410" s="238">
        <f t="shared" si="42"/>
        <v>0</v>
      </c>
    </row>
    <row r="411" spans="1:17" x14ac:dyDescent="0.25">
      <c r="A411" s="233">
        <v>8.3333333333333329E-2</v>
      </c>
      <c r="B411" s="234" t="s">
        <v>2</v>
      </c>
      <c r="C411" s="235">
        <f>'VITESSEVL sens 1 '!X151</f>
        <v>0</v>
      </c>
      <c r="D411" s="161">
        <f>'VITESSEVL sens 1 '!Y151</f>
        <v>0</v>
      </c>
      <c r="E411" s="161">
        <f>'VITESSEVL sens 1 '!Z151</f>
        <v>0</v>
      </c>
      <c r="F411" s="161">
        <f>'VITESSEVL sens 1 '!AA151</f>
        <v>0</v>
      </c>
      <c r="G411" s="161">
        <f>'VITESSEVL sens 1 '!AB151</f>
        <v>0</v>
      </c>
      <c r="H411" s="161">
        <f>'VITESSEVL sens 1 '!AC151</f>
        <v>0</v>
      </c>
      <c r="I411" s="161">
        <f>'VITESSEVL sens 1 '!AD151</f>
        <v>0</v>
      </c>
      <c r="J411" s="161">
        <f>'VITESSEVL sens 1 '!AE151</f>
        <v>0</v>
      </c>
      <c r="K411" s="161">
        <f>'VITESSEVL sens 1 '!AF151</f>
        <v>0</v>
      </c>
      <c r="L411" s="161">
        <f>'VITESSEVL sens 1 '!AG151</f>
        <v>0</v>
      </c>
      <c r="M411" s="161">
        <f>'VITESSEVL sens 1 '!AH151</f>
        <v>0</v>
      </c>
      <c r="N411" s="240">
        <f>'VITESSEVL sens 1 '!AI151</f>
        <v>0</v>
      </c>
      <c r="O411" s="161">
        <f>'VITESSEVL sens 1 '!AK151</f>
        <v>0</v>
      </c>
      <c r="P411" s="161">
        <f>'VITESSEVL sens 1 '!AJ151</f>
        <v>0</v>
      </c>
      <c r="Q411" s="238">
        <f t="shared" si="42"/>
        <v>0</v>
      </c>
    </row>
    <row r="412" spans="1:17" x14ac:dyDescent="0.25">
      <c r="A412" s="239"/>
      <c r="B412" s="234" t="s">
        <v>3</v>
      </c>
      <c r="C412" s="235">
        <f>'VITESSEPL sens 1 '!X151</f>
        <v>0</v>
      </c>
      <c r="D412" s="161">
        <f>'VITESSEPL sens 1 '!Y151</f>
        <v>0</v>
      </c>
      <c r="E412" s="161">
        <f>'VITESSEPL sens 1 '!Z151</f>
        <v>0</v>
      </c>
      <c r="F412" s="161">
        <f>'VITESSEPL sens 1 '!AA151</f>
        <v>0</v>
      </c>
      <c r="G412" s="161">
        <f>'VITESSEPL sens 1 '!AB151</f>
        <v>0</v>
      </c>
      <c r="H412" s="161">
        <f>'VITESSEPL sens 1 '!AC151</f>
        <v>0</v>
      </c>
      <c r="I412" s="161">
        <f>'VITESSEPL sens 1 '!AD151</f>
        <v>0</v>
      </c>
      <c r="J412" s="161">
        <f>'VITESSEPL sens 1 '!AE151</f>
        <v>0</v>
      </c>
      <c r="K412" s="161">
        <f>'VITESSEPL sens 1 '!AF151</f>
        <v>0</v>
      </c>
      <c r="L412" s="161">
        <f>'VITESSEPL sens 1 '!AG151</f>
        <v>0</v>
      </c>
      <c r="M412" s="161">
        <f>'VITESSEPL sens 1 '!AH151</f>
        <v>0</v>
      </c>
      <c r="N412" s="240">
        <f>'VITESSEPL sens 1 '!AI151</f>
        <v>0</v>
      </c>
      <c r="O412" s="161">
        <f>'VITESSEPL sens 1 '!AK151</f>
        <v>0</v>
      </c>
      <c r="P412" s="161">
        <f>'VITESSEPL sens 1 '!AJ151</f>
        <v>0</v>
      </c>
      <c r="Q412" s="238">
        <f t="shared" si="42"/>
        <v>0</v>
      </c>
    </row>
    <row r="413" spans="1:17" x14ac:dyDescent="0.25">
      <c r="A413" s="233">
        <v>0.125</v>
      </c>
      <c r="B413" s="234" t="s">
        <v>2</v>
      </c>
      <c r="C413" s="235">
        <f>'VITESSEVL sens 1 '!X152</f>
        <v>0</v>
      </c>
      <c r="D413" s="161">
        <f>'VITESSEVL sens 1 '!Y152</f>
        <v>0</v>
      </c>
      <c r="E413" s="161">
        <f>'VITESSEVL sens 1 '!Z152</f>
        <v>0</v>
      </c>
      <c r="F413" s="161">
        <f>'VITESSEVL sens 1 '!AA152</f>
        <v>0</v>
      </c>
      <c r="G413" s="161">
        <f>'VITESSEVL sens 1 '!AB152</f>
        <v>0</v>
      </c>
      <c r="H413" s="161">
        <f>'VITESSEVL sens 1 '!AC152</f>
        <v>0</v>
      </c>
      <c r="I413" s="161">
        <f>'VITESSEVL sens 1 '!AD152</f>
        <v>0</v>
      </c>
      <c r="J413" s="161">
        <f>'VITESSEVL sens 1 '!AE152</f>
        <v>0</v>
      </c>
      <c r="K413" s="161">
        <f>'VITESSEVL sens 1 '!AF152</f>
        <v>0</v>
      </c>
      <c r="L413" s="161">
        <f>'VITESSEVL sens 1 '!AG152</f>
        <v>0</v>
      </c>
      <c r="M413" s="161">
        <f>'VITESSEVL sens 1 '!AH152</f>
        <v>0</v>
      </c>
      <c r="N413" s="240">
        <f>'VITESSEVL sens 1 '!AI152</f>
        <v>0</v>
      </c>
      <c r="O413" s="161">
        <f>'VITESSEVL sens 1 '!AK152</f>
        <v>0</v>
      </c>
      <c r="P413" s="161">
        <f>'VITESSEVL sens 1 '!AJ152</f>
        <v>0</v>
      </c>
      <c r="Q413" s="238">
        <f t="shared" si="42"/>
        <v>0</v>
      </c>
    </row>
    <row r="414" spans="1:17" x14ac:dyDescent="0.25">
      <c r="A414" s="239"/>
      <c r="B414" s="234" t="s">
        <v>3</v>
      </c>
      <c r="C414" s="235">
        <f>'VITESSEPL sens 1 '!X152</f>
        <v>0</v>
      </c>
      <c r="D414" s="161">
        <f>'VITESSEPL sens 1 '!Y152</f>
        <v>0</v>
      </c>
      <c r="E414" s="161">
        <f>'VITESSEPL sens 1 '!Z152</f>
        <v>0</v>
      </c>
      <c r="F414" s="161">
        <f>'VITESSEPL sens 1 '!AA152</f>
        <v>0</v>
      </c>
      <c r="G414" s="161">
        <f>'VITESSEPL sens 1 '!AB152</f>
        <v>0</v>
      </c>
      <c r="H414" s="161">
        <f>'VITESSEPL sens 1 '!AC152</f>
        <v>0</v>
      </c>
      <c r="I414" s="161">
        <f>'VITESSEPL sens 1 '!AD152</f>
        <v>0</v>
      </c>
      <c r="J414" s="161">
        <f>'VITESSEPL sens 1 '!AE152</f>
        <v>0</v>
      </c>
      <c r="K414" s="161">
        <f>'VITESSEPL sens 1 '!AF152</f>
        <v>0</v>
      </c>
      <c r="L414" s="161">
        <f>'VITESSEPL sens 1 '!AG152</f>
        <v>0</v>
      </c>
      <c r="M414" s="161">
        <f>'VITESSEPL sens 1 '!AH152</f>
        <v>0</v>
      </c>
      <c r="N414" s="240">
        <f>'VITESSEPL sens 1 '!AI152</f>
        <v>0</v>
      </c>
      <c r="O414" s="161">
        <f>'VITESSEPL sens 1 '!AK152</f>
        <v>0</v>
      </c>
      <c r="P414" s="161">
        <f>'VITESSEPL sens 1 '!AJ152</f>
        <v>0</v>
      </c>
      <c r="Q414" s="238">
        <f t="shared" si="42"/>
        <v>0</v>
      </c>
    </row>
    <row r="415" spans="1:17" x14ac:dyDescent="0.25">
      <c r="A415" s="233">
        <v>0.16666666666666699</v>
      </c>
      <c r="B415" s="234" t="s">
        <v>2</v>
      </c>
      <c r="C415" s="235">
        <f>'VITESSEVL sens 1 '!X153</f>
        <v>0</v>
      </c>
      <c r="D415" s="161">
        <f>'VITESSEVL sens 1 '!Y153</f>
        <v>0</v>
      </c>
      <c r="E415" s="161">
        <f>'VITESSEVL sens 1 '!Z153</f>
        <v>0</v>
      </c>
      <c r="F415" s="161">
        <f>'VITESSEVL sens 1 '!AA153</f>
        <v>6</v>
      </c>
      <c r="G415" s="161">
        <f>'VITESSEVL sens 1 '!AB153</f>
        <v>4</v>
      </c>
      <c r="H415" s="161">
        <f>'VITESSEVL sens 1 '!AC153</f>
        <v>1</v>
      </c>
      <c r="I415" s="161">
        <f>'VITESSEVL sens 1 '!AD153</f>
        <v>0</v>
      </c>
      <c r="J415" s="161">
        <f>'VITESSEVL sens 1 '!AE153</f>
        <v>0</v>
      </c>
      <c r="K415" s="161">
        <f>'VITESSEVL sens 1 '!AF153</f>
        <v>0</v>
      </c>
      <c r="L415" s="161">
        <f>'VITESSEVL sens 1 '!AG153</f>
        <v>0</v>
      </c>
      <c r="M415" s="161">
        <f>'VITESSEVL sens 1 '!AH153</f>
        <v>0</v>
      </c>
      <c r="N415" s="240">
        <f>'VITESSEVL sens 1 '!AI153</f>
        <v>0</v>
      </c>
      <c r="O415" s="161">
        <f>'VITESSEVL sens 1 '!AK153</f>
        <v>60</v>
      </c>
      <c r="P415" s="161">
        <f>'VITESSEVL sens 1 '!AJ153</f>
        <v>0</v>
      </c>
      <c r="Q415" s="238">
        <f t="shared" si="42"/>
        <v>0</v>
      </c>
    </row>
    <row r="416" spans="1:17" x14ac:dyDescent="0.25">
      <c r="A416" s="239"/>
      <c r="B416" s="234" t="s">
        <v>3</v>
      </c>
      <c r="C416" s="235">
        <f>'VITESSEPL sens 1 '!X153</f>
        <v>0</v>
      </c>
      <c r="D416" s="161">
        <f>'VITESSEPL sens 1 '!Y153</f>
        <v>0</v>
      </c>
      <c r="E416" s="161">
        <f>'VITESSEPL sens 1 '!Z153</f>
        <v>1</v>
      </c>
      <c r="F416" s="161">
        <f>'VITESSEPL sens 1 '!AA153</f>
        <v>1</v>
      </c>
      <c r="G416" s="161">
        <f>'VITESSEPL sens 1 '!AB153</f>
        <v>0</v>
      </c>
      <c r="H416" s="161">
        <f>'VITESSEPL sens 1 '!AC153</f>
        <v>0</v>
      </c>
      <c r="I416" s="161">
        <f>'VITESSEPL sens 1 '!AD153</f>
        <v>0</v>
      </c>
      <c r="J416" s="161">
        <f>'VITESSEPL sens 1 '!AE153</f>
        <v>0</v>
      </c>
      <c r="K416" s="161">
        <f>'VITESSEPL sens 1 '!AF153</f>
        <v>0</v>
      </c>
      <c r="L416" s="161">
        <f>'VITESSEPL sens 1 '!AG153</f>
        <v>0</v>
      </c>
      <c r="M416" s="161">
        <f>'VITESSEPL sens 1 '!AH153</f>
        <v>0</v>
      </c>
      <c r="N416" s="240">
        <f>'VITESSEPL sens 1 '!AI153</f>
        <v>0</v>
      </c>
      <c r="O416" s="161">
        <f>'VITESSEPL sens 1 '!AK153</f>
        <v>50</v>
      </c>
      <c r="P416" s="161">
        <f>'VITESSEPL sens 1 '!AJ153</f>
        <v>0</v>
      </c>
      <c r="Q416" s="238">
        <f t="shared" si="42"/>
        <v>0</v>
      </c>
    </row>
    <row r="417" spans="1:17" x14ac:dyDescent="0.25">
      <c r="A417" s="233">
        <v>0.20833333333333301</v>
      </c>
      <c r="B417" s="234" t="s">
        <v>2</v>
      </c>
      <c r="C417" s="235">
        <f>'VITESSEVL sens 1 '!X154</f>
        <v>0</v>
      </c>
      <c r="D417" s="161">
        <f>'VITESSEVL sens 1 '!Y154</f>
        <v>2</v>
      </c>
      <c r="E417" s="161">
        <f>'VITESSEVL sens 1 '!Z154</f>
        <v>4</v>
      </c>
      <c r="F417" s="161">
        <f>'VITESSEVL sens 1 '!AA154</f>
        <v>10</v>
      </c>
      <c r="G417" s="161">
        <f>'VITESSEVL sens 1 '!AB154</f>
        <v>5</v>
      </c>
      <c r="H417" s="161">
        <f>'VITESSEVL sens 1 '!AC154</f>
        <v>1</v>
      </c>
      <c r="I417" s="161">
        <f>'VITESSEVL sens 1 '!AD154</f>
        <v>0</v>
      </c>
      <c r="J417" s="161">
        <f>'VITESSEVL sens 1 '!AE154</f>
        <v>0</v>
      </c>
      <c r="K417" s="161">
        <f>'VITESSEVL sens 1 '!AF154</f>
        <v>0</v>
      </c>
      <c r="L417" s="161">
        <f>'VITESSEVL sens 1 '!AG154</f>
        <v>0</v>
      </c>
      <c r="M417" s="161">
        <f>'VITESSEVL sens 1 '!AH154</f>
        <v>0</v>
      </c>
      <c r="N417" s="240">
        <f>'VITESSEVL sens 1 '!AI154</f>
        <v>0</v>
      </c>
      <c r="O417" s="161">
        <f>'VITESSEVL sens 1 '!AK154</f>
        <v>55</v>
      </c>
      <c r="P417" s="161">
        <f>'VITESSEVL sens 1 '!AJ154</f>
        <v>0</v>
      </c>
      <c r="Q417" s="238">
        <f t="shared" si="42"/>
        <v>0</v>
      </c>
    </row>
    <row r="418" spans="1:17" x14ac:dyDescent="0.25">
      <c r="A418" s="239"/>
      <c r="B418" s="234" t="s">
        <v>3</v>
      </c>
      <c r="C418" s="235">
        <f>'VITESSEPL sens 1 '!X154</f>
        <v>0</v>
      </c>
      <c r="D418" s="161">
        <f>'VITESSEPL sens 1 '!Y154</f>
        <v>0</v>
      </c>
      <c r="E418" s="161">
        <f>'VITESSEPL sens 1 '!Z154</f>
        <v>0</v>
      </c>
      <c r="F418" s="161">
        <f>'VITESSEPL sens 1 '!AA154</f>
        <v>0</v>
      </c>
      <c r="G418" s="161">
        <f>'VITESSEPL sens 1 '!AB154</f>
        <v>0</v>
      </c>
      <c r="H418" s="161">
        <f>'VITESSEPL sens 1 '!AC154</f>
        <v>0</v>
      </c>
      <c r="I418" s="161">
        <f>'VITESSEPL sens 1 '!AD154</f>
        <v>0</v>
      </c>
      <c r="J418" s="161">
        <f>'VITESSEPL sens 1 '!AE154</f>
        <v>0</v>
      </c>
      <c r="K418" s="161">
        <f>'VITESSEPL sens 1 '!AF154</f>
        <v>0</v>
      </c>
      <c r="L418" s="161">
        <f>'VITESSEPL sens 1 '!AG154</f>
        <v>0</v>
      </c>
      <c r="M418" s="161">
        <f>'VITESSEPL sens 1 '!AH154</f>
        <v>0</v>
      </c>
      <c r="N418" s="240">
        <f>'VITESSEPL sens 1 '!AI154</f>
        <v>0</v>
      </c>
      <c r="O418" s="161">
        <f>'VITESSEPL sens 1 '!AK154</f>
        <v>0</v>
      </c>
      <c r="P418" s="161">
        <f>'VITESSEPL sens 1 '!AJ154</f>
        <v>0</v>
      </c>
      <c r="Q418" s="238">
        <f t="shared" si="42"/>
        <v>0</v>
      </c>
    </row>
    <row r="419" spans="1:17" x14ac:dyDescent="0.25">
      <c r="A419" s="233">
        <v>0.25</v>
      </c>
      <c r="B419" s="234" t="s">
        <v>2</v>
      </c>
      <c r="C419" s="235">
        <f>'VITESSEVL sens 1 '!X155</f>
        <v>0</v>
      </c>
      <c r="D419" s="161">
        <f>'VITESSEVL sens 1 '!Y155</f>
        <v>0</v>
      </c>
      <c r="E419" s="161">
        <f>'VITESSEVL sens 1 '!Z155</f>
        <v>3</v>
      </c>
      <c r="F419" s="161">
        <f>'VITESSEVL sens 1 '!AA155</f>
        <v>14</v>
      </c>
      <c r="G419" s="161">
        <f>'VITESSEVL sens 1 '!AB155</f>
        <v>6</v>
      </c>
      <c r="H419" s="161">
        <f>'VITESSEVL sens 1 '!AC155</f>
        <v>1</v>
      </c>
      <c r="I419" s="161">
        <f>'VITESSEVL sens 1 '!AD155</f>
        <v>0</v>
      </c>
      <c r="J419" s="161">
        <f>'VITESSEVL sens 1 '!AE155</f>
        <v>0</v>
      </c>
      <c r="K419" s="161">
        <f>'VITESSEVL sens 1 '!AF155</f>
        <v>0</v>
      </c>
      <c r="L419" s="161">
        <f>'VITESSEVL sens 1 '!AG155</f>
        <v>0</v>
      </c>
      <c r="M419" s="161">
        <f>'VITESSEVL sens 1 '!AH155</f>
        <v>0</v>
      </c>
      <c r="N419" s="240">
        <f>'VITESSEVL sens 1 '!AI155</f>
        <v>0</v>
      </c>
      <c r="O419" s="161">
        <f>'VITESSEVL sens 1 '!AK155</f>
        <v>57</v>
      </c>
      <c r="P419" s="161">
        <f>'VITESSEVL sens 1 '!AJ155</f>
        <v>0</v>
      </c>
      <c r="Q419" s="238">
        <f t="shared" si="42"/>
        <v>0</v>
      </c>
    </row>
    <row r="420" spans="1:17" x14ac:dyDescent="0.25">
      <c r="A420" s="239"/>
      <c r="B420" s="234" t="s">
        <v>3</v>
      </c>
      <c r="C420" s="235">
        <f>'VITESSEPL sens 1 '!X155</f>
        <v>0</v>
      </c>
      <c r="D420" s="161">
        <f>'VITESSEPL sens 1 '!Y155</f>
        <v>0</v>
      </c>
      <c r="E420" s="161">
        <f>'VITESSEPL sens 1 '!Z155</f>
        <v>2</v>
      </c>
      <c r="F420" s="161">
        <f>'VITESSEPL sens 1 '!AA155</f>
        <v>0</v>
      </c>
      <c r="G420" s="161">
        <f>'VITESSEPL sens 1 '!AB155</f>
        <v>0</v>
      </c>
      <c r="H420" s="161">
        <f>'VITESSEPL sens 1 '!AC155</f>
        <v>0</v>
      </c>
      <c r="I420" s="161">
        <f>'VITESSEPL sens 1 '!AD155</f>
        <v>0</v>
      </c>
      <c r="J420" s="161">
        <f>'VITESSEPL sens 1 '!AE155</f>
        <v>0</v>
      </c>
      <c r="K420" s="161">
        <f>'VITESSEPL sens 1 '!AF155</f>
        <v>0</v>
      </c>
      <c r="L420" s="161">
        <f>'VITESSEPL sens 1 '!AG155</f>
        <v>0</v>
      </c>
      <c r="M420" s="161">
        <f>'VITESSEPL sens 1 '!AH155</f>
        <v>0</v>
      </c>
      <c r="N420" s="240">
        <f>'VITESSEPL sens 1 '!AI155</f>
        <v>0</v>
      </c>
      <c r="O420" s="161">
        <f>'VITESSEPL sens 1 '!AK155</f>
        <v>45</v>
      </c>
      <c r="P420" s="161">
        <f>'VITESSEPL sens 1 '!AJ155</f>
        <v>0</v>
      </c>
      <c r="Q420" s="238">
        <f t="shared" si="42"/>
        <v>0</v>
      </c>
    </row>
    <row r="421" spans="1:17" x14ac:dyDescent="0.25">
      <c r="A421" s="233">
        <v>0.29166666666666702</v>
      </c>
      <c r="B421" s="234" t="s">
        <v>2</v>
      </c>
      <c r="C421" s="235">
        <f>'VITESSEVL sens 1 '!X156</f>
        <v>0</v>
      </c>
      <c r="D421" s="161">
        <f>'VITESSEVL sens 1 '!Y156</f>
        <v>1</v>
      </c>
      <c r="E421" s="161">
        <f>'VITESSEVL sens 1 '!Z156</f>
        <v>4</v>
      </c>
      <c r="F421" s="161">
        <f>'VITESSEVL sens 1 '!AA156</f>
        <v>31</v>
      </c>
      <c r="G421" s="161">
        <f>'VITESSEVL sens 1 '!AB156</f>
        <v>12</v>
      </c>
      <c r="H421" s="161">
        <f>'VITESSEVL sens 1 '!AC156</f>
        <v>0</v>
      </c>
      <c r="I421" s="161">
        <f>'VITESSEVL sens 1 '!AD156</f>
        <v>0</v>
      </c>
      <c r="J421" s="161">
        <f>'VITESSEVL sens 1 '!AE156</f>
        <v>1</v>
      </c>
      <c r="K421" s="161">
        <f>'VITESSEVL sens 1 '!AF156</f>
        <v>1</v>
      </c>
      <c r="L421" s="161">
        <f>'VITESSEVL sens 1 '!AG156</f>
        <v>0</v>
      </c>
      <c r="M421" s="161">
        <f>'VITESSEVL sens 1 '!AH156</f>
        <v>0</v>
      </c>
      <c r="N421" s="240">
        <f>'VITESSEVL sens 1 '!AI156</f>
        <v>0</v>
      </c>
      <c r="O421" s="161">
        <f>'VITESSEVL sens 1 '!AK156</f>
        <v>58</v>
      </c>
      <c r="P421" s="161">
        <f>'VITESSEVL sens 1 '!AJ156</f>
        <v>2</v>
      </c>
      <c r="Q421" s="238">
        <f t="shared" si="42"/>
        <v>0.04</v>
      </c>
    </row>
    <row r="422" spans="1:17" x14ac:dyDescent="0.25">
      <c r="A422" s="239"/>
      <c r="B422" s="234" t="s">
        <v>3</v>
      </c>
      <c r="C422" s="235">
        <f>'VITESSEPL sens 1 '!X156</f>
        <v>0</v>
      </c>
      <c r="D422" s="161">
        <f>'VITESSEPL sens 1 '!Y156</f>
        <v>0</v>
      </c>
      <c r="E422" s="161">
        <f>'VITESSEPL sens 1 '!Z156</f>
        <v>1</v>
      </c>
      <c r="F422" s="161">
        <f>'VITESSEPL sens 1 '!AA156</f>
        <v>2</v>
      </c>
      <c r="G422" s="161">
        <f>'VITESSEPL sens 1 '!AB156</f>
        <v>0</v>
      </c>
      <c r="H422" s="161">
        <f>'VITESSEPL sens 1 '!AC156</f>
        <v>0</v>
      </c>
      <c r="I422" s="161">
        <f>'VITESSEPL sens 1 '!AD156</f>
        <v>0</v>
      </c>
      <c r="J422" s="161">
        <f>'VITESSEPL sens 1 '!AE156</f>
        <v>0</v>
      </c>
      <c r="K422" s="161">
        <f>'VITESSEPL sens 1 '!AF156</f>
        <v>0</v>
      </c>
      <c r="L422" s="161">
        <f>'VITESSEPL sens 1 '!AG156</f>
        <v>0</v>
      </c>
      <c r="M422" s="161">
        <f>'VITESSEPL sens 1 '!AH156</f>
        <v>0</v>
      </c>
      <c r="N422" s="240">
        <f>'VITESSEPL sens 1 '!AI156</f>
        <v>0</v>
      </c>
      <c r="O422" s="161">
        <f>'VITESSEPL sens 1 '!AK156</f>
        <v>52</v>
      </c>
      <c r="P422" s="161">
        <f>'VITESSEPL sens 1 '!AJ156</f>
        <v>0</v>
      </c>
      <c r="Q422" s="238">
        <f t="shared" si="42"/>
        <v>0</v>
      </c>
    </row>
    <row r="423" spans="1:17" x14ac:dyDescent="0.25">
      <c r="A423" s="233">
        <v>0.33333333333333298</v>
      </c>
      <c r="B423" s="234" t="s">
        <v>2</v>
      </c>
      <c r="C423" s="235">
        <f>'VITESSEVL sens 1 '!X157</f>
        <v>0</v>
      </c>
      <c r="D423" s="161">
        <f>'VITESSEVL sens 1 '!Y157</f>
        <v>1</v>
      </c>
      <c r="E423" s="161">
        <f>'VITESSEVL sens 1 '!Z157</f>
        <v>10</v>
      </c>
      <c r="F423" s="161">
        <f>'VITESSEVL sens 1 '!AA157</f>
        <v>26</v>
      </c>
      <c r="G423" s="161">
        <f>'VITESSEVL sens 1 '!AB157</f>
        <v>7</v>
      </c>
      <c r="H423" s="161">
        <f>'VITESSEVL sens 1 '!AC157</f>
        <v>1</v>
      </c>
      <c r="I423" s="161">
        <f>'VITESSEVL sens 1 '!AD157</f>
        <v>0</v>
      </c>
      <c r="J423" s="161">
        <f>'VITESSEVL sens 1 '!AE157</f>
        <v>0</v>
      </c>
      <c r="K423" s="161">
        <f>'VITESSEVL sens 1 '!AF157</f>
        <v>0</v>
      </c>
      <c r="L423" s="161">
        <f>'VITESSEVL sens 1 '!AG157</f>
        <v>0</v>
      </c>
      <c r="M423" s="161">
        <f>'VITESSEVL sens 1 '!AH157</f>
        <v>0</v>
      </c>
      <c r="N423" s="240">
        <f>'VITESSEVL sens 1 '!AI157</f>
        <v>0</v>
      </c>
      <c r="O423" s="161">
        <f>'VITESSEVL sens 1 '!AK157</f>
        <v>54</v>
      </c>
      <c r="P423" s="161">
        <f>'VITESSEVL sens 1 '!AJ157</f>
        <v>0</v>
      </c>
      <c r="Q423" s="238">
        <f t="shared" si="42"/>
        <v>0</v>
      </c>
    </row>
    <row r="424" spans="1:17" x14ac:dyDescent="0.25">
      <c r="A424" s="239"/>
      <c r="B424" s="234" t="s">
        <v>3</v>
      </c>
      <c r="C424" s="235">
        <f>'VITESSEPL sens 1 '!X157</f>
        <v>0</v>
      </c>
      <c r="D424" s="161">
        <f>'VITESSEPL sens 1 '!Y157</f>
        <v>0</v>
      </c>
      <c r="E424" s="161">
        <f>'VITESSEPL sens 1 '!Z157</f>
        <v>4</v>
      </c>
      <c r="F424" s="161">
        <f>'VITESSEPL sens 1 '!AA157</f>
        <v>2</v>
      </c>
      <c r="G424" s="161">
        <f>'VITESSEPL sens 1 '!AB157</f>
        <v>1</v>
      </c>
      <c r="H424" s="161">
        <f>'VITESSEPL sens 1 '!AC157</f>
        <v>0</v>
      </c>
      <c r="I424" s="161">
        <f>'VITESSEPL sens 1 '!AD157</f>
        <v>0</v>
      </c>
      <c r="J424" s="161">
        <f>'VITESSEPL sens 1 '!AE157</f>
        <v>0</v>
      </c>
      <c r="K424" s="161">
        <f>'VITESSEPL sens 1 '!AF157</f>
        <v>0</v>
      </c>
      <c r="L424" s="161">
        <f>'VITESSEPL sens 1 '!AG157</f>
        <v>0</v>
      </c>
      <c r="M424" s="161">
        <f>'VITESSEPL sens 1 '!AH157</f>
        <v>0</v>
      </c>
      <c r="N424" s="240">
        <f>'VITESSEPL sens 1 '!AI157</f>
        <v>0</v>
      </c>
      <c r="O424" s="161">
        <f>'VITESSEPL sens 1 '!AK157</f>
        <v>51</v>
      </c>
      <c r="P424" s="161">
        <f>'VITESSEPL sens 1 '!AJ157</f>
        <v>0</v>
      </c>
      <c r="Q424" s="238">
        <f t="shared" si="42"/>
        <v>0</v>
      </c>
    </row>
    <row r="425" spans="1:17" x14ac:dyDescent="0.25">
      <c r="A425" s="233">
        <v>0.375</v>
      </c>
      <c r="B425" s="234" t="s">
        <v>2</v>
      </c>
      <c r="C425" s="235">
        <f>'VITESSEVL sens 1 '!X158</f>
        <v>0</v>
      </c>
      <c r="D425" s="161">
        <f>'VITESSEVL sens 1 '!Y158</f>
        <v>2</v>
      </c>
      <c r="E425" s="161">
        <f>'VITESSEVL sens 1 '!Z158</f>
        <v>10</v>
      </c>
      <c r="F425" s="161">
        <f>'VITESSEVL sens 1 '!AA158</f>
        <v>15</v>
      </c>
      <c r="G425" s="161">
        <f>'VITESSEVL sens 1 '!AB158</f>
        <v>7</v>
      </c>
      <c r="H425" s="161">
        <f>'VITESSEVL sens 1 '!AC158</f>
        <v>0</v>
      </c>
      <c r="I425" s="161">
        <f>'VITESSEVL sens 1 '!AD158</f>
        <v>0</v>
      </c>
      <c r="J425" s="161">
        <f>'VITESSEVL sens 1 '!AE158</f>
        <v>0</v>
      </c>
      <c r="K425" s="161">
        <f>'VITESSEVL sens 1 '!AF158</f>
        <v>0</v>
      </c>
      <c r="L425" s="161">
        <f>'VITESSEVL sens 1 '!AG158</f>
        <v>0</v>
      </c>
      <c r="M425" s="161">
        <f>'VITESSEVL sens 1 '!AH158</f>
        <v>0</v>
      </c>
      <c r="N425" s="240">
        <f>'VITESSEVL sens 1 '!AI158</f>
        <v>0</v>
      </c>
      <c r="O425" s="161">
        <f>'VITESSEVL sens 1 '!AK158</f>
        <v>53</v>
      </c>
      <c r="P425" s="161">
        <f>'VITESSEVL sens 1 '!AJ158</f>
        <v>0</v>
      </c>
      <c r="Q425" s="238">
        <f t="shared" si="42"/>
        <v>0</v>
      </c>
    </row>
    <row r="426" spans="1:17" x14ac:dyDescent="0.25">
      <c r="A426" s="239"/>
      <c r="B426" s="234" t="s">
        <v>3</v>
      </c>
      <c r="C426" s="235">
        <f>'VITESSEPL sens 1 '!X158</f>
        <v>0</v>
      </c>
      <c r="D426" s="161">
        <f>'VITESSEPL sens 1 '!Y158</f>
        <v>0</v>
      </c>
      <c r="E426" s="161">
        <f>'VITESSEPL sens 1 '!Z158</f>
        <v>4</v>
      </c>
      <c r="F426" s="161">
        <f>'VITESSEPL sens 1 '!AA158</f>
        <v>3</v>
      </c>
      <c r="G426" s="161">
        <f>'VITESSEPL sens 1 '!AB158</f>
        <v>0</v>
      </c>
      <c r="H426" s="161">
        <f>'VITESSEPL sens 1 '!AC158</f>
        <v>0</v>
      </c>
      <c r="I426" s="161">
        <f>'VITESSEPL sens 1 '!AD158</f>
        <v>0</v>
      </c>
      <c r="J426" s="161">
        <f>'VITESSEPL sens 1 '!AE158</f>
        <v>0</v>
      </c>
      <c r="K426" s="161">
        <f>'VITESSEPL sens 1 '!AF158</f>
        <v>0</v>
      </c>
      <c r="L426" s="161">
        <f>'VITESSEPL sens 1 '!AG158</f>
        <v>0</v>
      </c>
      <c r="M426" s="161">
        <f>'VITESSEPL sens 1 '!AH158</f>
        <v>0</v>
      </c>
      <c r="N426" s="240">
        <f>'VITESSEPL sens 1 '!AI158</f>
        <v>0</v>
      </c>
      <c r="O426" s="161">
        <f>'VITESSEPL sens 1 '!AK158</f>
        <v>49</v>
      </c>
      <c r="P426" s="161">
        <f>'VITESSEPL sens 1 '!AJ158</f>
        <v>0</v>
      </c>
      <c r="Q426" s="238">
        <f t="shared" si="42"/>
        <v>0</v>
      </c>
    </row>
    <row r="427" spans="1:17" x14ac:dyDescent="0.25">
      <c r="A427" s="233">
        <v>0.41666666666666702</v>
      </c>
      <c r="B427" s="234" t="s">
        <v>2</v>
      </c>
      <c r="C427" s="235">
        <f>'VITESSEVL sens 1 '!X159</f>
        <v>0</v>
      </c>
      <c r="D427" s="161">
        <f>'VITESSEVL sens 1 '!Y159</f>
        <v>1</v>
      </c>
      <c r="E427" s="161">
        <f>'VITESSEVL sens 1 '!Z159</f>
        <v>9</v>
      </c>
      <c r="F427" s="161">
        <f>'VITESSEVL sens 1 '!AA159</f>
        <v>18</v>
      </c>
      <c r="G427" s="161">
        <f>'VITESSEVL sens 1 '!AB159</f>
        <v>8</v>
      </c>
      <c r="H427" s="161">
        <f>'VITESSEVL sens 1 '!AC159</f>
        <v>0</v>
      </c>
      <c r="I427" s="161">
        <f>'VITESSEVL sens 1 '!AD159</f>
        <v>0</v>
      </c>
      <c r="J427" s="161">
        <f>'VITESSEVL sens 1 '!AE159</f>
        <v>0</v>
      </c>
      <c r="K427" s="161">
        <f>'VITESSEVL sens 1 '!AF159</f>
        <v>0</v>
      </c>
      <c r="L427" s="161">
        <f>'VITESSEVL sens 1 '!AG159</f>
        <v>0</v>
      </c>
      <c r="M427" s="161">
        <f>'VITESSEVL sens 1 '!AH159</f>
        <v>0</v>
      </c>
      <c r="N427" s="240">
        <f>'VITESSEVL sens 1 '!AI159</f>
        <v>0</v>
      </c>
      <c r="O427" s="161">
        <f>'VITESSEVL sens 1 '!AK159</f>
        <v>54</v>
      </c>
      <c r="P427" s="161">
        <f>'VITESSEVL sens 1 '!AJ159</f>
        <v>0</v>
      </c>
      <c r="Q427" s="238">
        <f t="shared" si="42"/>
        <v>0</v>
      </c>
    </row>
    <row r="428" spans="1:17" x14ac:dyDescent="0.25">
      <c r="A428" s="239"/>
      <c r="B428" s="234" t="s">
        <v>3</v>
      </c>
      <c r="C428" s="235">
        <f>'VITESSEPL sens 1 '!X159</f>
        <v>0</v>
      </c>
      <c r="D428" s="161">
        <f>'VITESSEPL sens 1 '!Y159</f>
        <v>0</v>
      </c>
      <c r="E428" s="161">
        <f>'VITESSEPL sens 1 '!Z159</f>
        <v>2</v>
      </c>
      <c r="F428" s="161">
        <f>'VITESSEPL sens 1 '!AA159</f>
        <v>1</v>
      </c>
      <c r="G428" s="161">
        <f>'VITESSEPL sens 1 '!AB159</f>
        <v>2</v>
      </c>
      <c r="H428" s="161">
        <f>'VITESSEPL sens 1 '!AC159</f>
        <v>0</v>
      </c>
      <c r="I428" s="161">
        <f>'VITESSEPL sens 1 '!AD159</f>
        <v>0</v>
      </c>
      <c r="J428" s="161">
        <f>'VITESSEPL sens 1 '!AE159</f>
        <v>0</v>
      </c>
      <c r="K428" s="161">
        <f>'VITESSEPL sens 1 '!AF159</f>
        <v>0</v>
      </c>
      <c r="L428" s="161">
        <f>'VITESSEPL sens 1 '!AG159</f>
        <v>0</v>
      </c>
      <c r="M428" s="161">
        <f>'VITESSEPL sens 1 '!AH159</f>
        <v>0</v>
      </c>
      <c r="N428" s="240">
        <f>'VITESSEPL sens 1 '!AI159</f>
        <v>0</v>
      </c>
      <c r="O428" s="161">
        <f>'VITESSEPL sens 1 '!AK159</f>
        <v>55</v>
      </c>
      <c r="P428" s="161">
        <f>'VITESSEPL sens 1 '!AJ159</f>
        <v>0</v>
      </c>
      <c r="Q428" s="238">
        <f t="shared" si="42"/>
        <v>0</v>
      </c>
    </row>
    <row r="429" spans="1:17" x14ac:dyDescent="0.25">
      <c r="A429" s="233">
        <v>0.45833333333333298</v>
      </c>
      <c r="B429" s="234" t="s">
        <v>2</v>
      </c>
      <c r="C429" s="235">
        <f>'VITESSEVL sens 1 '!X160</f>
        <v>3</v>
      </c>
      <c r="D429" s="161">
        <f>'VITESSEVL sens 1 '!Y160</f>
        <v>0</v>
      </c>
      <c r="E429" s="161">
        <f>'VITESSEVL sens 1 '!Z160</f>
        <v>10</v>
      </c>
      <c r="F429" s="161">
        <f>'VITESSEVL sens 1 '!AA160</f>
        <v>31</v>
      </c>
      <c r="G429" s="161">
        <f>'VITESSEVL sens 1 '!AB160</f>
        <v>13</v>
      </c>
      <c r="H429" s="161">
        <f>'VITESSEVL sens 1 '!AC160</f>
        <v>1</v>
      </c>
      <c r="I429" s="161">
        <f>'VITESSEVL sens 1 '!AD160</f>
        <v>1</v>
      </c>
      <c r="J429" s="161">
        <f>'VITESSEVL sens 1 '!AE160</f>
        <v>0</v>
      </c>
      <c r="K429" s="161">
        <f>'VITESSEVL sens 1 '!AF160</f>
        <v>0</v>
      </c>
      <c r="L429" s="161">
        <f>'VITESSEVL sens 1 '!AG160</f>
        <v>0</v>
      </c>
      <c r="M429" s="161">
        <f>'VITESSEVL sens 1 '!AH160</f>
        <v>0</v>
      </c>
      <c r="N429" s="240">
        <f>'VITESSEVL sens 1 '!AI160</f>
        <v>0</v>
      </c>
      <c r="O429" s="161">
        <f>'VITESSEVL sens 1 '!AK160</f>
        <v>54</v>
      </c>
      <c r="P429" s="161">
        <f>'VITESSEVL sens 1 '!AJ160</f>
        <v>1</v>
      </c>
      <c r="Q429" s="238">
        <f t="shared" si="42"/>
        <v>1.6949152542372881E-2</v>
      </c>
    </row>
    <row r="430" spans="1:17" x14ac:dyDescent="0.25">
      <c r="A430" s="239"/>
      <c r="B430" s="234" t="s">
        <v>3</v>
      </c>
      <c r="C430" s="235">
        <f>'VITESSEPL sens 1 '!X160</f>
        <v>0</v>
      </c>
      <c r="D430" s="161">
        <f>'VITESSEPL sens 1 '!Y160</f>
        <v>0</v>
      </c>
      <c r="E430" s="161">
        <f>'VITESSEPL sens 1 '!Z160</f>
        <v>3</v>
      </c>
      <c r="F430" s="161">
        <f>'VITESSEPL sens 1 '!AA160</f>
        <v>3</v>
      </c>
      <c r="G430" s="161">
        <f>'VITESSEPL sens 1 '!AB160</f>
        <v>0</v>
      </c>
      <c r="H430" s="161">
        <f>'VITESSEPL sens 1 '!AC160</f>
        <v>0</v>
      </c>
      <c r="I430" s="161">
        <f>'VITESSEPL sens 1 '!AD160</f>
        <v>0</v>
      </c>
      <c r="J430" s="161">
        <f>'VITESSEPL sens 1 '!AE160</f>
        <v>0</v>
      </c>
      <c r="K430" s="161">
        <f>'VITESSEPL sens 1 '!AF160</f>
        <v>0</v>
      </c>
      <c r="L430" s="161">
        <f>'VITESSEPL sens 1 '!AG160</f>
        <v>0</v>
      </c>
      <c r="M430" s="161">
        <f>'VITESSEPL sens 1 '!AH160</f>
        <v>0</v>
      </c>
      <c r="N430" s="240">
        <f>'VITESSEPL sens 1 '!AI160</f>
        <v>0</v>
      </c>
      <c r="O430" s="161">
        <f>'VITESSEPL sens 1 '!AK160</f>
        <v>50</v>
      </c>
      <c r="P430" s="161">
        <f>'VITESSEPL sens 1 '!AJ160</f>
        <v>0</v>
      </c>
      <c r="Q430" s="238">
        <f t="shared" si="42"/>
        <v>0</v>
      </c>
    </row>
    <row r="431" spans="1:17" x14ac:dyDescent="0.25">
      <c r="A431" s="233">
        <v>0.5</v>
      </c>
      <c r="B431" s="234" t="s">
        <v>2</v>
      </c>
      <c r="C431" s="235">
        <f>'VITESSEVL sens 1 '!X161</f>
        <v>0</v>
      </c>
      <c r="D431" s="161">
        <f>'VITESSEVL sens 1 '!Y161</f>
        <v>1</v>
      </c>
      <c r="E431" s="161">
        <f>'VITESSEVL sens 1 '!Z161</f>
        <v>8</v>
      </c>
      <c r="F431" s="161">
        <f>'VITESSEVL sens 1 '!AA161</f>
        <v>19</v>
      </c>
      <c r="G431" s="161">
        <f>'VITESSEVL sens 1 '!AB161</f>
        <v>15</v>
      </c>
      <c r="H431" s="161">
        <f>'VITESSEVL sens 1 '!AC161</f>
        <v>4</v>
      </c>
      <c r="I431" s="161">
        <f>'VITESSEVL sens 1 '!AD161</f>
        <v>1</v>
      </c>
      <c r="J431" s="161">
        <f>'VITESSEVL sens 1 '!AE161</f>
        <v>0</v>
      </c>
      <c r="K431" s="161">
        <f>'VITESSEVL sens 1 '!AF161</f>
        <v>0</v>
      </c>
      <c r="L431" s="161">
        <f>'VITESSEVL sens 1 '!AG161</f>
        <v>0</v>
      </c>
      <c r="M431" s="161">
        <f>'VITESSEVL sens 1 '!AH161</f>
        <v>0</v>
      </c>
      <c r="N431" s="240">
        <f>'VITESSEVL sens 1 '!AI161</f>
        <v>0</v>
      </c>
      <c r="O431" s="161">
        <f>'VITESSEVL sens 1 '!AK161</f>
        <v>58</v>
      </c>
      <c r="P431" s="161">
        <f>'VITESSEVL sens 1 '!AJ161</f>
        <v>1</v>
      </c>
      <c r="Q431" s="238">
        <f t="shared" si="42"/>
        <v>2.0833333333333332E-2</v>
      </c>
    </row>
    <row r="432" spans="1:17" x14ac:dyDescent="0.25">
      <c r="A432" s="239"/>
      <c r="B432" s="234" t="s">
        <v>3</v>
      </c>
      <c r="C432" s="235">
        <f>'VITESSEPL sens 1 '!X161</f>
        <v>0</v>
      </c>
      <c r="D432" s="161">
        <f>'VITESSEPL sens 1 '!Y161</f>
        <v>0</v>
      </c>
      <c r="E432" s="161">
        <f>'VITESSEPL sens 1 '!Z161</f>
        <v>1</v>
      </c>
      <c r="F432" s="161">
        <f>'VITESSEPL sens 1 '!AA161</f>
        <v>1</v>
      </c>
      <c r="G432" s="161">
        <f>'VITESSEPL sens 1 '!AB161</f>
        <v>1</v>
      </c>
      <c r="H432" s="161">
        <f>'VITESSEPL sens 1 '!AC161</f>
        <v>0</v>
      </c>
      <c r="I432" s="161">
        <f>'VITESSEPL sens 1 '!AD161</f>
        <v>0</v>
      </c>
      <c r="J432" s="161">
        <f>'VITESSEPL sens 1 '!AE161</f>
        <v>0</v>
      </c>
      <c r="K432" s="161">
        <f>'VITESSEPL sens 1 '!AF161</f>
        <v>0</v>
      </c>
      <c r="L432" s="161">
        <f>'VITESSEPL sens 1 '!AG161</f>
        <v>0</v>
      </c>
      <c r="M432" s="161">
        <f>'VITESSEPL sens 1 '!AH161</f>
        <v>0</v>
      </c>
      <c r="N432" s="240">
        <f>'VITESSEPL sens 1 '!AI161</f>
        <v>0</v>
      </c>
      <c r="O432" s="161">
        <f>'VITESSEPL sens 1 '!AK161</f>
        <v>55</v>
      </c>
      <c r="P432" s="161">
        <f>'VITESSEPL sens 1 '!AJ161</f>
        <v>0</v>
      </c>
      <c r="Q432" s="238">
        <f t="shared" si="42"/>
        <v>0</v>
      </c>
    </row>
    <row r="433" spans="1:17" x14ac:dyDescent="0.25">
      <c r="A433" s="233">
        <v>0.54166666666666696</v>
      </c>
      <c r="B433" s="234" t="s">
        <v>2</v>
      </c>
      <c r="C433" s="235">
        <f>'VITESSEVL sens 1 '!X162</f>
        <v>0</v>
      </c>
      <c r="D433" s="161">
        <f>'VITESSEVL sens 1 '!Y162</f>
        <v>4</v>
      </c>
      <c r="E433" s="161">
        <f>'VITESSEVL sens 1 '!Z162</f>
        <v>18</v>
      </c>
      <c r="F433" s="161">
        <f>'VITESSEVL sens 1 '!AA162</f>
        <v>22</v>
      </c>
      <c r="G433" s="161">
        <f>'VITESSEVL sens 1 '!AB162</f>
        <v>14</v>
      </c>
      <c r="H433" s="161">
        <f>'VITESSEVL sens 1 '!AC162</f>
        <v>4</v>
      </c>
      <c r="I433" s="161">
        <f>'VITESSEVL sens 1 '!AD162</f>
        <v>0</v>
      </c>
      <c r="J433" s="161">
        <f>'VITESSEVL sens 1 '!AE162</f>
        <v>0</v>
      </c>
      <c r="K433" s="161">
        <f>'VITESSEVL sens 1 '!AF162</f>
        <v>0</v>
      </c>
      <c r="L433" s="161">
        <f>'VITESSEVL sens 1 '!AG162</f>
        <v>0</v>
      </c>
      <c r="M433" s="161">
        <f>'VITESSEVL sens 1 '!AH162</f>
        <v>0</v>
      </c>
      <c r="N433" s="240">
        <f>'VITESSEVL sens 1 '!AI162</f>
        <v>0</v>
      </c>
      <c r="O433" s="161">
        <f>'VITESSEVL sens 1 '!AK162</f>
        <v>54</v>
      </c>
      <c r="P433" s="161">
        <f>'VITESSEVL sens 1 '!AJ162</f>
        <v>0</v>
      </c>
      <c r="Q433" s="238">
        <f t="shared" si="42"/>
        <v>0</v>
      </c>
    </row>
    <row r="434" spans="1:17" x14ac:dyDescent="0.25">
      <c r="A434" s="239"/>
      <c r="B434" s="234" t="s">
        <v>3</v>
      </c>
      <c r="C434" s="235">
        <f>'VITESSEPL sens 1 '!X162</f>
        <v>0</v>
      </c>
      <c r="D434" s="161">
        <f>'VITESSEPL sens 1 '!Y162</f>
        <v>1</v>
      </c>
      <c r="E434" s="161">
        <f>'VITESSEPL sens 1 '!Z162</f>
        <v>0</v>
      </c>
      <c r="F434" s="161">
        <f>'VITESSEPL sens 1 '!AA162</f>
        <v>0</v>
      </c>
      <c r="G434" s="161">
        <f>'VITESSEPL sens 1 '!AB162</f>
        <v>1</v>
      </c>
      <c r="H434" s="161">
        <f>'VITESSEPL sens 1 '!AC162</f>
        <v>0</v>
      </c>
      <c r="I434" s="161">
        <f>'VITESSEPL sens 1 '!AD162</f>
        <v>0</v>
      </c>
      <c r="J434" s="161">
        <f>'VITESSEPL sens 1 '!AE162</f>
        <v>0</v>
      </c>
      <c r="K434" s="161">
        <f>'VITESSEPL sens 1 '!AF162</f>
        <v>0</v>
      </c>
      <c r="L434" s="161">
        <f>'VITESSEPL sens 1 '!AG162</f>
        <v>0</v>
      </c>
      <c r="M434" s="161">
        <f>'VITESSEPL sens 1 '!AH162</f>
        <v>0</v>
      </c>
      <c r="N434" s="240">
        <f>'VITESSEPL sens 1 '!AI162</f>
        <v>0</v>
      </c>
      <c r="O434" s="161">
        <f>'VITESSEPL sens 1 '!AK162</f>
        <v>50</v>
      </c>
      <c r="P434" s="161">
        <f>'VITESSEPL sens 1 '!AJ162</f>
        <v>0</v>
      </c>
      <c r="Q434" s="238">
        <f t="shared" si="42"/>
        <v>0</v>
      </c>
    </row>
    <row r="435" spans="1:17" x14ac:dyDescent="0.25">
      <c r="A435" s="233">
        <v>0.58333333333333304</v>
      </c>
      <c r="B435" s="234" t="s">
        <v>2</v>
      </c>
      <c r="C435" s="235">
        <f>'VITESSEVL sens 1 '!X163</f>
        <v>0</v>
      </c>
      <c r="D435" s="161">
        <f>'VITESSEVL sens 1 '!Y163</f>
        <v>1</v>
      </c>
      <c r="E435" s="161">
        <f>'VITESSEVL sens 1 '!Z163</f>
        <v>11</v>
      </c>
      <c r="F435" s="161">
        <f>'VITESSEVL sens 1 '!AA163</f>
        <v>25</v>
      </c>
      <c r="G435" s="161">
        <f>'VITESSEVL sens 1 '!AB163</f>
        <v>9</v>
      </c>
      <c r="H435" s="161">
        <f>'VITESSEVL sens 1 '!AC163</f>
        <v>2</v>
      </c>
      <c r="I435" s="161">
        <f>'VITESSEVL sens 1 '!AD163</f>
        <v>0</v>
      </c>
      <c r="J435" s="161">
        <f>'VITESSEVL sens 1 '!AE163</f>
        <v>0</v>
      </c>
      <c r="K435" s="161">
        <f>'VITESSEVL sens 1 '!AF163</f>
        <v>0</v>
      </c>
      <c r="L435" s="161">
        <f>'VITESSEVL sens 1 '!AG163</f>
        <v>0</v>
      </c>
      <c r="M435" s="161">
        <f>'VITESSEVL sens 1 '!AH163</f>
        <v>0</v>
      </c>
      <c r="N435" s="240">
        <f>'VITESSEVL sens 1 '!AI163</f>
        <v>0</v>
      </c>
      <c r="O435" s="161">
        <f>'VITESSEVL sens 1 '!AK163</f>
        <v>55</v>
      </c>
      <c r="P435" s="161">
        <f>'VITESSEVL sens 1 '!AJ163</f>
        <v>0</v>
      </c>
      <c r="Q435" s="238">
        <f t="shared" si="42"/>
        <v>0</v>
      </c>
    </row>
    <row r="436" spans="1:17" x14ac:dyDescent="0.25">
      <c r="A436" s="239"/>
      <c r="B436" s="234" t="s">
        <v>3</v>
      </c>
      <c r="C436" s="235">
        <f>'VITESSEPL sens 1 '!X163</f>
        <v>0</v>
      </c>
      <c r="D436" s="161">
        <f>'VITESSEPL sens 1 '!Y163</f>
        <v>0</v>
      </c>
      <c r="E436" s="161">
        <f>'VITESSEPL sens 1 '!Z163</f>
        <v>0</v>
      </c>
      <c r="F436" s="161">
        <f>'VITESSEPL sens 1 '!AA163</f>
        <v>3</v>
      </c>
      <c r="G436" s="161">
        <f>'VITESSEPL sens 1 '!AB163</f>
        <v>0</v>
      </c>
      <c r="H436" s="161">
        <f>'VITESSEPL sens 1 '!AC163</f>
        <v>0</v>
      </c>
      <c r="I436" s="161">
        <f>'VITESSEPL sens 1 '!AD163</f>
        <v>0</v>
      </c>
      <c r="J436" s="161">
        <f>'VITESSEPL sens 1 '!AE163</f>
        <v>0</v>
      </c>
      <c r="K436" s="161">
        <f>'VITESSEPL sens 1 '!AF163</f>
        <v>0</v>
      </c>
      <c r="L436" s="161">
        <f>'VITESSEPL sens 1 '!AG163</f>
        <v>0</v>
      </c>
      <c r="M436" s="161">
        <f>'VITESSEPL sens 1 '!AH163</f>
        <v>0</v>
      </c>
      <c r="N436" s="240">
        <f>'VITESSEPL sens 1 '!AI163</f>
        <v>0</v>
      </c>
      <c r="O436" s="161">
        <f>'VITESSEPL sens 1 '!AK163</f>
        <v>55</v>
      </c>
      <c r="P436" s="161">
        <f>'VITESSEPL sens 1 '!AJ163</f>
        <v>0</v>
      </c>
      <c r="Q436" s="238">
        <f t="shared" si="42"/>
        <v>0</v>
      </c>
    </row>
    <row r="437" spans="1:17" x14ac:dyDescent="0.25">
      <c r="A437" s="233">
        <v>0.625</v>
      </c>
      <c r="B437" s="234" t="s">
        <v>2</v>
      </c>
      <c r="C437" s="235">
        <f>'VITESSEVL sens 1 '!X164</f>
        <v>0</v>
      </c>
      <c r="D437" s="161">
        <f>'VITESSEVL sens 1 '!Y164</f>
        <v>3</v>
      </c>
      <c r="E437" s="161">
        <f>'VITESSEVL sens 1 '!Z164</f>
        <v>11</v>
      </c>
      <c r="F437" s="161">
        <f>'VITESSEVL sens 1 '!AA164</f>
        <v>18</v>
      </c>
      <c r="G437" s="161">
        <f>'VITESSEVL sens 1 '!AB164</f>
        <v>5</v>
      </c>
      <c r="H437" s="161">
        <f>'VITESSEVL sens 1 '!AC164</f>
        <v>0</v>
      </c>
      <c r="I437" s="161">
        <f>'VITESSEVL sens 1 '!AD164</f>
        <v>0</v>
      </c>
      <c r="J437" s="161">
        <f>'VITESSEVL sens 1 '!AE164</f>
        <v>0</v>
      </c>
      <c r="K437" s="161">
        <f>'VITESSEVL sens 1 '!AF164</f>
        <v>0</v>
      </c>
      <c r="L437" s="161">
        <f>'VITESSEVL sens 1 '!AG164</f>
        <v>0</v>
      </c>
      <c r="M437" s="161">
        <f>'VITESSEVL sens 1 '!AH164</f>
        <v>0</v>
      </c>
      <c r="N437" s="240">
        <f>'VITESSEVL sens 1 '!AI164</f>
        <v>0</v>
      </c>
      <c r="O437" s="161">
        <f>'VITESSEVL sens 1 '!AK164</f>
        <v>52</v>
      </c>
      <c r="P437" s="161">
        <f>'VITESSEVL sens 1 '!AJ164</f>
        <v>0</v>
      </c>
      <c r="Q437" s="238">
        <f t="shared" si="42"/>
        <v>0</v>
      </c>
    </row>
    <row r="438" spans="1:17" x14ac:dyDescent="0.25">
      <c r="A438" s="239"/>
      <c r="B438" s="234" t="s">
        <v>3</v>
      </c>
      <c r="C438" s="235">
        <f>'VITESSEPL sens 1 '!X164</f>
        <v>0</v>
      </c>
      <c r="D438" s="161">
        <f>'VITESSEPL sens 1 '!Y164</f>
        <v>1</v>
      </c>
      <c r="E438" s="161">
        <f>'VITESSEPL sens 1 '!Z164</f>
        <v>0</v>
      </c>
      <c r="F438" s="161">
        <f>'VITESSEPL sens 1 '!AA164</f>
        <v>5</v>
      </c>
      <c r="G438" s="161">
        <f>'VITESSEPL sens 1 '!AB164</f>
        <v>0</v>
      </c>
      <c r="H438" s="161">
        <f>'VITESSEPL sens 1 '!AC164</f>
        <v>0</v>
      </c>
      <c r="I438" s="161">
        <f>'VITESSEPL sens 1 '!AD164</f>
        <v>0</v>
      </c>
      <c r="J438" s="161">
        <f>'VITESSEPL sens 1 '!AE164</f>
        <v>0</v>
      </c>
      <c r="K438" s="161">
        <f>'VITESSEPL sens 1 '!AF164</f>
        <v>0</v>
      </c>
      <c r="L438" s="161">
        <f>'VITESSEPL sens 1 '!AG164</f>
        <v>0</v>
      </c>
      <c r="M438" s="161">
        <f>'VITESSEPL sens 1 '!AH164</f>
        <v>0</v>
      </c>
      <c r="N438" s="240">
        <f>'VITESSEPL sens 1 '!AI164</f>
        <v>0</v>
      </c>
      <c r="O438" s="161">
        <f>'VITESSEPL sens 1 '!AK164</f>
        <v>52</v>
      </c>
      <c r="P438" s="161">
        <f>'VITESSEPL sens 1 '!AJ164</f>
        <v>0</v>
      </c>
      <c r="Q438" s="238">
        <f t="shared" si="42"/>
        <v>0</v>
      </c>
    </row>
    <row r="439" spans="1:17" x14ac:dyDescent="0.25">
      <c r="A439" s="233">
        <v>0.66666666666666696</v>
      </c>
      <c r="B439" s="234" t="s">
        <v>2</v>
      </c>
      <c r="C439" s="235">
        <f>'VITESSEVL sens 1 '!X165</f>
        <v>1</v>
      </c>
      <c r="D439" s="161">
        <f>'VITESSEVL sens 1 '!Y165</f>
        <v>2</v>
      </c>
      <c r="E439" s="161">
        <f>'VITESSEVL sens 1 '!Z165</f>
        <v>19</v>
      </c>
      <c r="F439" s="161">
        <f>'VITESSEVL sens 1 '!AA165</f>
        <v>39</v>
      </c>
      <c r="G439" s="161">
        <f>'VITESSEVL sens 1 '!AB165</f>
        <v>16</v>
      </c>
      <c r="H439" s="161">
        <f>'VITESSEVL sens 1 '!AC165</f>
        <v>1</v>
      </c>
      <c r="I439" s="161">
        <f>'VITESSEVL sens 1 '!AD165</f>
        <v>0</v>
      </c>
      <c r="J439" s="161">
        <f>'VITESSEVL sens 1 '!AE165</f>
        <v>0</v>
      </c>
      <c r="K439" s="161">
        <f>'VITESSEVL sens 1 '!AF165</f>
        <v>0</v>
      </c>
      <c r="L439" s="161">
        <f>'VITESSEVL sens 1 '!AG165</f>
        <v>0</v>
      </c>
      <c r="M439" s="161">
        <f>'VITESSEVL sens 1 '!AH165</f>
        <v>0</v>
      </c>
      <c r="N439" s="240">
        <f>'VITESSEVL sens 1 '!AI165</f>
        <v>0</v>
      </c>
      <c r="O439" s="161">
        <f>'VITESSEVL sens 1 '!AK165</f>
        <v>54</v>
      </c>
      <c r="P439" s="161">
        <f>'VITESSEVL sens 1 '!AJ165</f>
        <v>0</v>
      </c>
      <c r="Q439" s="238">
        <f t="shared" si="42"/>
        <v>0</v>
      </c>
    </row>
    <row r="440" spans="1:17" x14ac:dyDescent="0.25">
      <c r="A440" s="239"/>
      <c r="B440" s="234" t="s">
        <v>3</v>
      </c>
      <c r="C440" s="235">
        <f>'VITESSEPL sens 1 '!X165</f>
        <v>0</v>
      </c>
      <c r="D440" s="161">
        <f>'VITESSEPL sens 1 '!Y165</f>
        <v>0</v>
      </c>
      <c r="E440" s="161">
        <f>'VITESSEPL sens 1 '!Z165</f>
        <v>4</v>
      </c>
      <c r="F440" s="161">
        <f>'VITESSEPL sens 1 '!AA165</f>
        <v>1</v>
      </c>
      <c r="G440" s="161">
        <f>'VITESSEPL sens 1 '!AB165</f>
        <v>0</v>
      </c>
      <c r="H440" s="161">
        <f>'VITESSEPL sens 1 '!AC165</f>
        <v>0</v>
      </c>
      <c r="I440" s="161">
        <f>'VITESSEPL sens 1 '!AD165</f>
        <v>0</v>
      </c>
      <c r="J440" s="161">
        <f>'VITESSEPL sens 1 '!AE165</f>
        <v>0</v>
      </c>
      <c r="K440" s="161">
        <f>'VITESSEPL sens 1 '!AF165</f>
        <v>0</v>
      </c>
      <c r="L440" s="161">
        <f>'VITESSEPL sens 1 '!AG165</f>
        <v>0</v>
      </c>
      <c r="M440" s="161">
        <f>'VITESSEPL sens 1 '!AH165</f>
        <v>0</v>
      </c>
      <c r="N440" s="240">
        <f>'VITESSEPL sens 1 '!AI165</f>
        <v>0</v>
      </c>
      <c r="O440" s="161">
        <f>'VITESSEPL sens 1 '!AK165</f>
        <v>47</v>
      </c>
      <c r="P440" s="161">
        <f>'VITESSEPL sens 1 '!AJ165</f>
        <v>0</v>
      </c>
      <c r="Q440" s="238">
        <f t="shared" si="42"/>
        <v>0</v>
      </c>
    </row>
    <row r="441" spans="1:17" x14ac:dyDescent="0.25">
      <c r="A441" s="233">
        <v>0.70833333333333304</v>
      </c>
      <c r="B441" s="234" t="s">
        <v>2</v>
      </c>
      <c r="C441" s="235">
        <f>'VITESSEVL sens 1 '!X166</f>
        <v>0</v>
      </c>
      <c r="D441" s="161">
        <f>'VITESSEVL sens 1 '!Y166</f>
        <v>0</v>
      </c>
      <c r="E441" s="161">
        <f>'VITESSEVL sens 1 '!Z166</f>
        <v>14</v>
      </c>
      <c r="F441" s="161">
        <f>'VITESSEVL sens 1 '!AA166</f>
        <v>33</v>
      </c>
      <c r="G441" s="161">
        <f>'VITESSEVL sens 1 '!AB166</f>
        <v>31</v>
      </c>
      <c r="H441" s="161">
        <f>'VITESSEVL sens 1 '!AC166</f>
        <v>4</v>
      </c>
      <c r="I441" s="161">
        <f>'VITESSEVL sens 1 '!AD166</f>
        <v>0</v>
      </c>
      <c r="J441" s="161">
        <f>'VITESSEVL sens 1 '!AE166</f>
        <v>0</v>
      </c>
      <c r="K441" s="161">
        <f>'VITESSEVL sens 1 '!AF166</f>
        <v>0</v>
      </c>
      <c r="L441" s="161">
        <f>'VITESSEVL sens 1 '!AG166</f>
        <v>0</v>
      </c>
      <c r="M441" s="161">
        <f>'VITESSEVL sens 1 '!AH166</f>
        <v>0</v>
      </c>
      <c r="N441" s="240">
        <f>'VITESSEVL sens 1 '!AI166</f>
        <v>0</v>
      </c>
      <c r="O441" s="161">
        <f>'VITESSEVL sens 1 '!AK166</f>
        <v>58</v>
      </c>
      <c r="P441" s="161">
        <f>'VITESSEVL sens 1 '!AJ166</f>
        <v>0</v>
      </c>
      <c r="Q441" s="238">
        <f t="shared" si="42"/>
        <v>0</v>
      </c>
    </row>
    <row r="442" spans="1:17" x14ac:dyDescent="0.25">
      <c r="A442" s="239"/>
      <c r="B442" s="234" t="s">
        <v>3</v>
      </c>
      <c r="C442" s="235">
        <f>'VITESSEPL sens 1 '!X166</f>
        <v>0</v>
      </c>
      <c r="D442" s="161">
        <f>'VITESSEPL sens 1 '!Y166</f>
        <v>1</v>
      </c>
      <c r="E442" s="161">
        <f>'VITESSEPL sens 1 '!Z166</f>
        <v>0</v>
      </c>
      <c r="F442" s="161">
        <f>'VITESSEPL sens 1 '!AA166</f>
        <v>4</v>
      </c>
      <c r="G442" s="161">
        <f>'VITESSEPL sens 1 '!AB166</f>
        <v>0</v>
      </c>
      <c r="H442" s="161">
        <f>'VITESSEPL sens 1 '!AC166</f>
        <v>0</v>
      </c>
      <c r="I442" s="161">
        <f>'VITESSEPL sens 1 '!AD166</f>
        <v>0</v>
      </c>
      <c r="J442" s="161">
        <f>'VITESSEPL sens 1 '!AE166</f>
        <v>0</v>
      </c>
      <c r="K442" s="161">
        <f>'VITESSEPL sens 1 '!AF166</f>
        <v>0</v>
      </c>
      <c r="L442" s="161">
        <f>'VITESSEPL sens 1 '!AG166</f>
        <v>0</v>
      </c>
      <c r="M442" s="161">
        <f>'VITESSEPL sens 1 '!AH166</f>
        <v>0</v>
      </c>
      <c r="N442" s="240">
        <f>'VITESSEPL sens 1 '!AI166</f>
        <v>0</v>
      </c>
      <c r="O442" s="161">
        <f>'VITESSEPL sens 1 '!AK166</f>
        <v>51</v>
      </c>
      <c r="P442" s="161">
        <f>'VITESSEPL sens 1 '!AJ166</f>
        <v>0</v>
      </c>
      <c r="Q442" s="238">
        <f t="shared" si="42"/>
        <v>0</v>
      </c>
    </row>
    <row r="443" spans="1:17" x14ac:dyDescent="0.25">
      <c r="A443" s="233">
        <v>0.75</v>
      </c>
      <c r="B443" s="234" t="s">
        <v>2</v>
      </c>
      <c r="C443" s="235">
        <f>'VITESSEVL sens 1 '!X167</f>
        <v>2</v>
      </c>
      <c r="D443" s="161">
        <f>'VITESSEVL sens 1 '!Y167</f>
        <v>0</v>
      </c>
      <c r="E443" s="161">
        <f>'VITESSEVL sens 1 '!Z167</f>
        <v>11</v>
      </c>
      <c r="F443" s="161">
        <f>'VITESSEVL sens 1 '!AA167</f>
        <v>28</v>
      </c>
      <c r="G443" s="161">
        <f>'VITESSEVL sens 1 '!AB167</f>
        <v>21</v>
      </c>
      <c r="H443" s="161">
        <f>'VITESSEVL sens 1 '!AC167</f>
        <v>5</v>
      </c>
      <c r="I443" s="161">
        <f>'VITESSEVL sens 1 '!AD167</f>
        <v>0</v>
      </c>
      <c r="J443" s="161">
        <f>'VITESSEVL sens 1 '!AE167</f>
        <v>0</v>
      </c>
      <c r="K443" s="161">
        <f>'VITESSEVL sens 1 '!AF167</f>
        <v>0</v>
      </c>
      <c r="L443" s="161">
        <f>'VITESSEVL sens 1 '!AG167</f>
        <v>0</v>
      </c>
      <c r="M443" s="161">
        <f>'VITESSEVL sens 1 '!AH167</f>
        <v>0</v>
      </c>
      <c r="N443" s="240">
        <f>'VITESSEVL sens 1 '!AI167</f>
        <v>0</v>
      </c>
      <c r="O443" s="161">
        <f>'VITESSEVL sens 1 '!AK167</f>
        <v>57</v>
      </c>
      <c r="P443" s="161">
        <f>'VITESSEVL sens 1 '!AJ167</f>
        <v>0</v>
      </c>
      <c r="Q443" s="238">
        <f t="shared" si="42"/>
        <v>0</v>
      </c>
    </row>
    <row r="444" spans="1:17" x14ac:dyDescent="0.25">
      <c r="A444" s="239"/>
      <c r="B444" s="234" t="s">
        <v>3</v>
      </c>
      <c r="C444" s="235">
        <f>'VITESSEPL sens 1 '!X167</f>
        <v>0</v>
      </c>
      <c r="D444" s="161">
        <f>'VITESSEPL sens 1 '!Y167</f>
        <v>0</v>
      </c>
      <c r="E444" s="161">
        <f>'VITESSEPL sens 1 '!Z167</f>
        <v>2</v>
      </c>
      <c r="F444" s="161">
        <f>'VITESSEPL sens 1 '!AA167</f>
        <v>0</v>
      </c>
      <c r="G444" s="161">
        <f>'VITESSEPL sens 1 '!AB167</f>
        <v>0</v>
      </c>
      <c r="H444" s="161">
        <f>'VITESSEPL sens 1 '!AC167</f>
        <v>0</v>
      </c>
      <c r="I444" s="161">
        <f>'VITESSEPL sens 1 '!AD167</f>
        <v>0</v>
      </c>
      <c r="J444" s="161">
        <f>'VITESSEPL sens 1 '!AE167</f>
        <v>0</v>
      </c>
      <c r="K444" s="161">
        <f>'VITESSEPL sens 1 '!AF167</f>
        <v>0</v>
      </c>
      <c r="L444" s="161">
        <f>'VITESSEPL sens 1 '!AG167</f>
        <v>0</v>
      </c>
      <c r="M444" s="161">
        <f>'VITESSEPL sens 1 '!AH167</f>
        <v>0</v>
      </c>
      <c r="N444" s="240">
        <f>'VITESSEPL sens 1 '!AI167</f>
        <v>0</v>
      </c>
      <c r="O444" s="161">
        <f>'VITESSEPL sens 1 '!AK167</f>
        <v>45</v>
      </c>
      <c r="P444" s="161">
        <f>'VITESSEPL sens 1 '!AJ167</f>
        <v>0</v>
      </c>
      <c r="Q444" s="238">
        <f t="shared" si="42"/>
        <v>0</v>
      </c>
    </row>
    <row r="445" spans="1:17" x14ac:dyDescent="0.25">
      <c r="A445" s="233">
        <v>0.79166666666666696</v>
      </c>
      <c r="B445" s="234" t="s">
        <v>2</v>
      </c>
      <c r="C445" s="235">
        <f>'VITESSEVL sens 1 '!X168</f>
        <v>0</v>
      </c>
      <c r="D445" s="161">
        <f>'VITESSEVL sens 1 '!Y168</f>
        <v>5</v>
      </c>
      <c r="E445" s="161">
        <f>'VITESSEVL sens 1 '!Z168</f>
        <v>8</v>
      </c>
      <c r="F445" s="161">
        <f>'VITESSEVL sens 1 '!AA168</f>
        <v>21</v>
      </c>
      <c r="G445" s="161">
        <f>'VITESSEVL sens 1 '!AB168</f>
        <v>10</v>
      </c>
      <c r="H445" s="161">
        <f>'VITESSEVL sens 1 '!AC168</f>
        <v>2</v>
      </c>
      <c r="I445" s="161">
        <f>'VITESSEVL sens 1 '!AD168</f>
        <v>0</v>
      </c>
      <c r="J445" s="161">
        <f>'VITESSEVL sens 1 '!AE168</f>
        <v>0</v>
      </c>
      <c r="K445" s="161">
        <f>'VITESSEVL sens 1 '!AF168</f>
        <v>0</v>
      </c>
      <c r="L445" s="161">
        <f>'VITESSEVL sens 1 '!AG168</f>
        <v>0</v>
      </c>
      <c r="M445" s="161">
        <f>'VITESSEVL sens 1 '!AH168</f>
        <v>0</v>
      </c>
      <c r="N445" s="240">
        <f>'VITESSEVL sens 1 '!AI168</f>
        <v>0</v>
      </c>
      <c r="O445" s="161">
        <f>'VITESSEVL sens 1 '!AK168</f>
        <v>54</v>
      </c>
      <c r="P445" s="161">
        <f>'VITESSEVL sens 1 '!AJ168</f>
        <v>0</v>
      </c>
      <c r="Q445" s="238">
        <f t="shared" si="42"/>
        <v>0</v>
      </c>
    </row>
    <row r="446" spans="1:17" x14ac:dyDescent="0.25">
      <c r="A446" s="239"/>
      <c r="B446" s="234" t="s">
        <v>3</v>
      </c>
      <c r="C446" s="235">
        <f>'VITESSEPL sens 1 '!X168</f>
        <v>0</v>
      </c>
      <c r="D446" s="161">
        <f>'VITESSEPL sens 1 '!Y168</f>
        <v>1</v>
      </c>
      <c r="E446" s="161">
        <f>'VITESSEPL sens 1 '!Z168</f>
        <v>0</v>
      </c>
      <c r="F446" s="161">
        <f>'VITESSEPL sens 1 '!AA168</f>
        <v>2</v>
      </c>
      <c r="G446" s="161">
        <f>'VITESSEPL sens 1 '!AB168</f>
        <v>1</v>
      </c>
      <c r="H446" s="161">
        <f>'VITESSEPL sens 1 '!AC168</f>
        <v>0</v>
      </c>
      <c r="I446" s="161">
        <f>'VITESSEPL sens 1 '!AD168</f>
        <v>0</v>
      </c>
      <c r="J446" s="161">
        <f>'VITESSEPL sens 1 '!AE168</f>
        <v>0</v>
      </c>
      <c r="K446" s="161">
        <f>'VITESSEPL sens 1 '!AF168</f>
        <v>0</v>
      </c>
      <c r="L446" s="161">
        <f>'VITESSEPL sens 1 '!AG168</f>
        <v>0</v>
      </c>
      <c r="M446" s="161">
        <f>'VITESSEPL sens 1 '!AH168</f>
        <v>0</v>
      </c>
      <c r="N446" s="240">
        <f>'VITESSEPL sens 1 '!AI168</f>
        <v>0</v>
      </c>
      <c r="O446" s="161">
        <f>'VITESSEPL sens 1 '!AK168</f>
        <v>52</v>
      </c>
      <c r="P446" s="161">
        <f>'VITESSEPL sens 1 '!AJ168</f>
        <v>0</v>
      </c>
      <c r="Q446" s="238">
        <f t="shared" si="42"/>
        <v>0</v>
      </c>
    </row>
    <row r="447" spans="1:17" x14ac:dyDescent="0.25">
      <c r="A447" s="233">
        <v>0.83333333333333304</v>
      </c>
      <c r="B447" s="234" t="s">
        <v>2</v>
      </c>
      <c r="C447" s="235">
        <f>'VITESSEVL sens 1 '!X169</f>
        <v>0</v>
      </c>
      <c r="D447" s="161">
        <f>'VITESSEVL sens 1 '!Y169</f>
        <v>0</v>
      </c>
      <c r="E447" s="161">
        <f>'VITESSEVL sens 1 '!Z169</f>
        <v>7</v>
      </c>
      <c r="F447" s="161">
        <f>'VITESSEVL sens 1 '!AA169</f>
        <v>7</v>
      </c>
      <c r="G447" s="161">
        <f>'VITESSEVL sens 1 '!AB169</f>
        <v>4</v>
      </c>
      <c r="H447" s="161">
        <f>'VITESSEVL sens 1 '!AC169</f>
        <v>1</v>
      </c>
      <c r="I447" s="161">
        <f>'VITESSEVL sens 1 '!AD169</f>
        <v>0</v>
      </c>
      <c r="J447" s="161">
        <f>'VITESSEVL sens 1 '!AE169</f>
        <v>0</v>
      </c>
      <c r="K447" s="161">
        <f>'VITESSEVL sens 1 '!AF169</f>
        <v>0</v>
      </c>
      <c r="L447" s="161">
        <f>'VITESSEVL sens 1 '!AG169</f>
        <v>0</v>
      </c>
      <c r="M447" s="161">
        <f>'VITESSEVL sens 1 '!AH169</f>
        <v>0</v>
      </c>
      <c r="N447" s="240">
        <f>'VITESSEVL sens 1 '!AI169</f>
        <v>0</v>
      </c>
      <c r="O447" s="161">
        <f>'VITESSEVL sens 1 '!AK169</f>
        <v>54</v>
      </c>
      <c r="P447" s="161">
        <f>'VITESSEVL sens 1 '!AJ169</f>
        <v>0</v>
      </c>
      <c r="Q447" s="238">
        <f t="shared" si="42"/>
        <v>0</v>
      </c>
    </row>
    <row r="448" spans="1:17" x14ac:dyDescent="0.25">
      <c r="A448" s="239"/>
      <c r="B448" s="234" t="s">
        <v>3</v>
      </c>
      <c r="C448" s="235">
        <f>'VITESSEPL sens 1 '!X169</f>
        <v>0</v>
      </c>
      <c r="D448" s="161">
        <f>'VITESSEPL sens 1 '!Y169</f>
        <v>0</v>
      </c>
      <c r="E448" s="161">
        <f>'VITESSEPL sens 1 '!Z169</f>
        <v>0</v>
      </c>
      <c r="F448" s="161">
        <f>'VITESSEPL sens 1 '!AA169</f>
        <v>0</v>
      </c>
      <c r="G448" s="161">
        <f>'VITESSEPL sens 1 '!AB169</f>
        <v>0</v>
      </c>
      <c r="H448" s="161">
        <f>'VITESSEPL sens 1 '!AC169</f>
        <v>0</v>
      </c>
      <c r="I448" s="161">
        <f>'VITESSEPL sens 1 '!AD169</f>
        <v>0</v>
      </c>
      <c r="J448" s="161">
        <f>'VITESSEPL sens 1 '!AE169</f>
        <v>0</v>
      </c>
      <c r="K448" s="161">
        <f>'VITESSEPL sens 1 '!AF169</f>
        <v>0</v>
      </c>
      <c r="L448" s="161">
        <f>'VITESSEPL sens 1 '!AG169</f>
        <v>0</v>
      </c>
      <c r="M448" s="161">
        <f>'VITESSEPL sens 1 '!AH169</f>
        <v>0</v>
      </c>
      <c r="N448" s="240">
        <f>'VITESSEPL sens 1 '!AI169</f>
        <v>0</v>
      </c>
      <c r="O448" s="161">
        <f>'VITESSEPL sens 1 '!AK169</f>
        <v>0</v>
      </c>
      <c r="P448" s="161">
        <f>'VITESSEPL sens 1 '!AJ169</f>
        <v>0</v>
      </c>
      <c r="Q448" s="238">
        <f t="shared" si="42"/>
        <v>0</v>
      </c>
    </row>
    <row r="449" spans="1:17" x14ac:dyDescent="0.25">
      <c r="A449" s="233">
        <v>0.875</v>
      </c>
      <c r="B449" s="234" t="s">
        <v>2</v>
      </c>
      <c r="C449" s="235">
        <f>'VITESSEVL sens 1 '!X170</f>
        <v>0</v>
      </c>
      <c r="D449" s="161">
        <f>'VITESSEVL sens 1 '!Y170</f>
        <v>0</v>
      </c>
      <c r="E449" s="161">
        <f>'VITESSEVL sens 1 '!Z170</f>
        <v>6</v>
      </c>
      <c r="F449" s="161">
        <f>'VITESSEVL sens 1 '!AA170</f>
        <v>15</v>
      </c>
      <c r="G449" s="161">
        <f>'VITESSEVL sens 1 '!AB170</f>
        <v>4</v>
      </c>
      <c r="H449" s="161">
        <f>'VITESSEVL sens 1 '!AC170</f>
        <v>0</v>
      </c>
      <c r="I449" s="161">
        <f>'VITESSEVL sens 1 '!AD170</f>
        <v>1</v>
      </c>
      <c r="J449" s="161">
        <f>'VITESSEVL sens 1 '!AE170</f>
        <v>0</v>
      </c>
      <c r="K449" s="161">
        <f>'VITESSEVL sens 1 '!AF170</f>
        <v>0</v>
      </c>
      <c r="L449" s="161">
        <f>'VITESSEVL sens 1 '!AG170</f>
        <v>0</v>
      </c>
      <c r="M449" s="161">
        <f>'VITESSEVL sens 1 '!AH170</f>
        <v>0</v>
      </c>
      <c r="N449" s="240">
        <f>'VITESSEVL sens 1 '!AI170</f>
        <v>0</v>
      </c>
      <c r="O449" s="161">
        <f>'VITESSEVL sens 1 '!AK170</f>
        <v>55</v>
      </c>
      <c r="P449" s="161">
        <f>'VITESSEVL sens 1 '!AJ170</f>
        <v>1</v>
      </c>
      <c r="Q449" s="238">
        <f t="shared" si="42"/>
        <v>3.8461538461538464E-2</v>
      </c>
    </row>
    <row r="450" spans="1:17" x14ac:dyDescent="0.25">
      <c r="A450" s="239"/>
      <c r="B450" s="234" t="s">
        <v>3</v>
      </c>
      <c r="C450" s="235">
        <f>'VITESSEPL sens 1 '!X170</f>
        <v>0</v>
      </c>
      <c r="D450" s="161">
        <f>'VITESSEPL sens 1 '!Y170</f>
        <v>0</v>
      </c>
      <c r="E450" s="161">
        <f>'VITESSEPL sens 1 '!Z170</f>
        <v>1</v>
      </c>
      <c r="F450" s="161">
        <f>'VITESSEPL sens 1 '!AA170</f>
        <v>0</v>
      </c>
      <c r="G450" s="161">
        <f>'VITESSEPL sens 1 '!AB170</f>
        <v>0</v>
      </c>
      <c r="H450" s="161">
        <f>'VITESSEPL sens 1 '!AC170</f>
        <v>0</v>
      </c>
      <c r="I450" s="161">
        <f>'VITESSEPL sens 1 '!AD170</f>
        <v>0</v>
      </c>
      <c r="J450" s="161">
        <f>'VITESSEPL sens 1 '!AE170</f>
        <v>0</v>
      </c>
      <c r="K450" s="161">
        <f>'VITESSEPL sens 1 '!AF170</f>
        <v>0</v>
      </c>
      <c r="L450" s="161">
        <f>'VITESSEPL sens 1 '!AG170</f>
        <v>0</v>
      </c>
      <c r="M450" s="161">
        <f>'VITESSEPL sens 1 '!AH170</f>
        <v>0</v>
      </c>
      <c r="N450" s="240">
        <f>'VITESSEPL sens 1 '!AI170</f>
        <v>0</v>
      </c>
      <c r="O450" s="161">
        <f>'VITESSEPL sens 1 '!AK170</f>
        <v>45</v>
      </c>
      <c r="P450" s="161">
        <f>'VITESSEPL sens 1 '!AJ170</f>
        <v>0</v>
      </c>
      <c r="Q450" s="238">
        <f t="shared" si="42"/>
        <v>0</v>
      </c>
    </row>
    <row r="451" spans="1:17" x14ac:dyDescent="0.25">
      <c r="A451" s="233">
        <v>0.91666666666666696</v>
      </c>
      <c r="B451" s="234" t="s">
        <v>2</v>
      </c>
      <c r="C451" s="235">
        <f>'VITESSEVL sens 1 '!X171</f>
        <v>0</v>
      </c>
      <c r="D451" s="161">
        <f>'VITESSEVL sens 1 '!Y171</f>
        <v>2</v>
      </c>
      <c r="E451" s="161">
        <f>'VITESSEVL sens 1 '!Z171</f>
        <v>2</v>
      </c>
      <c r="F451" s="161">
        <f>'VITESSEVL sens 1 '!AA171</f>
        <v>7</v>
      </c>
      <c r="G451" s="161">
        <f>'VITESSEVL sens 1 '!AB171</f>
        <v>2</v>
      </c>
      <c r="H451" s="161">
        <f>'VITESSEVL sens 1 '!AC171</f>
        <v>0</v>
      </c>
      <c r="I451" s="161">
        <f>'VITESSEVL sens 1 '!AD171</f>
        <v>0</v>
      </c>
      <c r="J451" s="161">
        <f>'VITESSEVL sens 1 '!AE171</f>
        <v>0</v>
      </c>
      <c r="K451" s="161">
        <f>'VITESSEVL sens 1 '!AF171</f>
        <v>0</v>
      </c>
      <c r="L451" s="161">
        <f>'VITESSEVL sens 1 '!AG171</f>
        <v>0</v>
      </c>
      <c r="M451" s="161">
        <f>'VITESSEVL sens 1 '!AH171</f>
        <v>0</v>
      </c>
      <c r="N451" s="240">
        <f>'VITESSEVL sens 1 '!AI171</f>
        <v>0</v>
      </c>
      <c r="O451" s="161">
        <f>'VITESSEVL sens 1 '!AK171</f>
        <v>52</v>
      </c>
      <c r="P451" s="161">
        <f>'VITESSEVL sens 1 '!AJ171</f>
        <v>0</v>
      </c>
      <c r="Q451" s="238">
        <f t="shared" si="42"/>
        <v>0</v>
      </c>
    </row>
    <row r="452" spans="1:17" x14ac:dyDescent="0.25">
      <c r="A452" s="239"/>
      <c r="B452" s="234" t="s">
        <v>3</v>
      </c>
      <c r="C452" s="235">
        <f>'VITESSEPL sens 1 '!X171</f>
        <v>0</v>
      </c>
      <c r="D452" s="161">
        <f>'VITESSEPL sens 1 '!Y171</f>
        <v>0</v>
      </c>
      <c r="E452" s="161">
        <f>'VITESSEPL sens 1 '!Z171</f>
        <v>0</v>
      </c>
      <c r="F452" s="161">
        <f>'VITESSEPL sens 1 '!AA171</f>
        <v>1</v>
      </c>
      <c r="G452" s="161">
        <f>'VITESSEPL sens 1 '!AB171</f>
        <v>0</v>
      </c>
      <c r="H452" s="161">
        <f>'VITESSEPL sens 1 '!AC171</f>
        <v>0</v>
      </c>
      <c r="I452" s="161">
        <f>'VITESSEPL sens 1 '!AD171</f>
        <v>0</v>
      </c>
      <c r="J452" s="161">
        <f>'VITESSEPL sens 1 '!AE171</f>
        <v>0</v>
      </c>
      <c r="K452" s="161">
        <f>'VITESSEPL sens 1 '!AF171</f>
        <v>0</v>
      </c>
      <c r="L452" s="161">
        <f>'VITESSEPL sens 1 '!AG171</f>
        <v>0</v>
      </c>
      <c r="M452" s="161">
        <f>'VITESSEPL sens 1 '!AH171</f>
        <v>0</v>
      </c>
      <c r="N452" s="240">
        <f>'VITESSEPL sens 1 '!AI171</f>
        <v>0</v>
      </c>
      <c r="O452" s="161">
        <f>'VITESSEPL sens 1 '!AK171</f>
        <v>55</v>
      </c>
      <c r="P452" s="161">
        <f>'VITESSEPL sens 1 '!AJ171</f>
        <v>0</v>
      </c>
      <c r="Q452" s="238">
        <f t="shared" si="42"/>
        <v>0</v>
      </c>
    </row>
    <row r="453" spans="1:17" x14ac:dyDescent="0.25">
      <c r="A453" s="233">
        <v>0.95833333333333304</v>
      </c>
      <c r="B453" s="234" t="s">
        <v>2</v>
      </c>
      <c r="C453" s="235">
        <f>'VITESSEVL sens 1 '!X172</f>
        <v>0</v>
      </c>
      <c r="D453" s="161">
        <f>'VITESSEVL sens 1 '!Y172</f>
        <v>0</v>
      </c>
      <c r="E453" s="161">
        <f>'VITESSEVL sens 1 '!Z172</f>
        <v>0</v>
      </c>
      <c r="F453" s="161">
        <f>'VITESSEVL sens 1 '!AA172</f>
        <v>0</v>
      </c>
      <c r="G453" s="161">
        <f>'VITESSEVL sens 1 '!AB172</f>
        <v>0</v>
      </c>
      <c r="H453" s="161">
        <f>'VITESSEVL sens 1 '!AC172</f>
        <v>0</v>
      </c>
      <c r="I453" s="161">
        <f>'VITESSEVL sens 1 '!AD172</f>
        <v>0</v>
      </c>
      <c r="J453" s="161">
        <f>'VITESSEVL sens 1 '!AE172</f>
        <v>0</v>
      </c>
      <c r="K453" s="161">
        <f>'VITESSEVL sens 1 '!AF172</f>
        <v>0</v>
      </c>
      <c r="L453" s="161">
        <f>'VITESSEVL sens 1 '!AG172</f>
        <v>0</v>
      </c>
      <c r="M453" s="161">
        <f>'VITESSEVL sens 1 '!AH172</f>
        <v>0</v>
      </c>
      <c r="N453" s="240">
        <f>'VITESSEVL sens 1 '!AI172</f>
        <v>0</v>
      </c>
      <c r="O453" s="161">
        <f>'VITESSEVL sens 1 '!AK172</f>
        <v>0</v>
      </c>
      <c r="P453" s="161">
        <f>'VITESSEVL sens 1 '!AJ172</f>
        <v>0</v>
      </c>
      <c r="Q453" s="238">
        <f t="shared" si="42"/>
        <v>0</v>
      </c>
    </row>
    <row r="454" spans="1:17" x14ac:dyDescent="0.25">
      <c r="A454" s="239"/>
      <c r="B454" s="231" t="s">
        <v>3</v>
      </c>
      <c r="C454" s="241">
        <f>'VITESSEPL sens 1 '!X172</f>
        <v>0</v>
      </c>
      <c r="D454" s="242">
        <f>'VITESSEPL sens 1 '!Y172</f>
        <v>0</v>
      </c>
      <c r="E454" s="242">
        <f>'VITESSEPL sens 1 '!Z172</f>
        <v>0</v>
      </c>
      <c r="F454" s="242">
        <f>'VITESSEPL sens 1 '!AA172</f>
        <v>0</v>
      </c>
      <c r="G454" s="242">
        <f>'VITESSEPL sens 1 '!AB172</f>
        <v>0</v>
      </c>
      <c r="H454" s="242">
        <f>'VITESSEPL sens 1 '!AC172</f>
        <v>0</v>
      </c>
      <c r="I454" s="242">
        <f>'VITESSEPL sens 1 '!AD172</f>
        <v>0</v>
      </c>
      <c r="J454" s="242">
        <f>'VITESSEPL sens 1 '!AE172</f>
        <v>0</v>
      </c>
      <c r="K454" s="242">
        <f>'VITESSEPL sens 1 '!AF172</f>
        <v>0</v>
      </c>
      <c r="L454" s="242">
        <f>'VITESSEPL sens 1 '!AG172</f>
        <v>0</v>
      </c>
      <c r="M454" s="242">
        <f>'VITESSEPL sens 1 '!AH172</f>
        <v>0</v>
      </c>
      <c r="N454" s="243">
        <f>'VITESSEPL sens 1 '!AI172</f>
        <v>0</v>
      </c>
      <c r="O454" s="161">
        <f>'VITESSEPL sens 1 '!AK172</f>
        <v>0</v>
      </c>
      <c r="P454" s="161">
        <f>'VITESSEPL sens 1 '!AJ172</f>
        <v>0</v>
      </c>
      <c r="Q454" s="244">
        <f t="shared" si="42"/>
        <v>0</v>
      </c>
    </row>
    <row r="455" spans="1:17" ht="9.9" customHeight="1" x14ac:dyDescent="0.25">
      <c r="A455" s="245" t="s">
        <v>53</v>
      </c>
      <c r="B455" s="278" t="s">
        <v>2</v>
      </c>
      <c r="C455" s="245">
        <f>C453+C451+C449+C447+C445+C443+C441+C439+C437+C435+C433+C431+C429+C427+C425+C423+C421+C419+C417+C415+C413+C411+C409+C407</f>
        <v>6</v>
      </c>
      <c r="D455" s="247">
        <f t="shared" ref="D455:N455" si="43">D453+D451+D449+D447+D445+D443+D441+D439+D437+D435+D433+D431+D429+D427+D425+D423+D421+D419+D417+D415+D413+D411+D409+D407</f>
        <v>25</v>
      </c>
      <c r="E455" s="247">
        <f t="shared" si="43"/>
        <v>165</v>
      </c>
      <c r="F455" s="247">
        <f t="shared" si="43"/>
        <v>386</v>
      </c>
      <c r="G455" s="247">
        <f t="shared" si="43"/>
        <v>193</v>
      </c>
      <c r="H455" s="247">
        <f t="shared" si="43"/>
        <v>28</v>
      </c>
      <c r="I455" s="247">
        <f t="shared" si="43"/>
        <v>3</v>
      </c>
      <c r="J455" s="247">
        <f t="shared" si="43"/>
        <v>1</v>
      </c>
      <c r="K455" s="247">
        <f t="shared" si="43"/>
        <v>1</v>
      </c>
      <c r="L455" s="247">
        <f t="shared" si="43"/>
        <v>0</v>
      </c>
      <c r="M455" s="247">
        <f t="shared" si="43"/>
        <v>0</v>
      </c>
      <c r="N455" s="247">
        <f t="shared" si="43"/>
        <v>0</v>
      </c>
      <c r="O455" s="247"/>
      <c r="P455" s="247"/>
      <c r="Q455" s="246"/>
    </row>
    <row r="456" spans="1:17" ht="9.9" customHeight="1" x14ac:dyDescent="0.25">
      <c r="A456" s="248" t="s">
        <v>3</v>
      </c>
      <c r="B456" s="277" t="s">
        <v>3</v>
      </c>
      <c r="C456" s="248">
        <f>C454+C452+C450+C448+C446+C444+C442+C440+C438+C436+C434+C432+C430+C428+C426+C424+C422+C420+C418+C416+C414+C412+C410+C408</f>
        <v>0</v>
      </c>
      <c r="D456" s="250">
        <f t="shared" ref="D456:N456" si="44">D454+D452+D450+D448+D446+D444+D442+D440+D438+D436+D434+D432+D430+D428+D426+D424+D422+D420+D418+D416+D414+D412+D410+D408</f>
        <v>4</v>
      </c>
      <c r="E456" s="250">
        <f t="shared" si="44"/>
        <v>25</v>
      </c>
      <c r="F456" s="250">
        <f t="shared" si="44"/>
        <v>29</v>
      </c>
      <c r="G456" s="250">
        <f t="shared" si="44"/>
        <v>6</v>
      </c>
      <c r="H456" s="250">
        <f t="shared" si="44"/>
        <v>0</v>
      </c>
      <c r="I456" s="250">
        <f t="shared" si="44"/>
        <v>0</v>
      </c>
      <c r="J456" s="250">
        <f t="shared" si="44"/>
        <v>0</v>
      </c>
      <c r="K456" s="250">
        <f t="shared" si="44"/>
        <v>0</v>
      </c>
      <c r="L456" s="250">
        <f t="shared" si="44"/>
        <v>0</v>
      </c>
      <c r="M456" s="250">
        <f t="shared" si="44"/>
        <v>0</v>
      </c>
      <c r="N456" s="250">
        <f t="shared" si="44"/>
        <v>0</v>
      </c>
      <c r="O456" s="250"/>
      <c r="P456" s="250"/>
      <c r="Q456" s="249"/>
    </row>
    <row r="457" spans="1:17" ht="9.9" customHeight="1" x14ac:dyDescent="0.25">
      <c r="A457" s="251" t="s">
        <v>136</v>
      </c>
      <c r="B457" s="275" t="s">
        <v>2</v>
      </c>
      <c r="C457" s="253">
        <f t="shared" ref="C457:N457" si="45">IF(SUM($C455:$N455)=0,0,C455/SUM($C455:$N455))</f>
        <v>7.4257425742574254E-3</v>
      </c>
      <c r="D457" s="254">
        <f t="shared" si="45"/>
        <v>3.094059405940594E-2</v>
      </c>
      <c r="E457" s="254">
        <f t="shared" si="45"/>
        <v>0.2042079207920792</v>
      </c>
      <c r="F457" s="254">
        <f t="shared" si="45"/>
        <v>0.4777227722772277</v>
      </c>
      <c r="G457" s="254">
        <f t="shared" si="45"/>
        <v>0.23886138613861385</v>
      </c>
      <c r="H457" s="254">
        <f t="shared" si="45"/>
        <v>3.4653465346534656E-2</v>
      </c>
      <c r="I457" s="254">
        <f t="shared" si="45"/>
        <v>3.7128712871287127E-3</v>
      </c>
      <c r="J457" s="254">
        <f t="shared" si="45"/>
        <v>1.2376237623762376E-3</v>
      </c>
      <c r="K457" s="254">
        <f t="shared" si="45"/>
        <v>1.2376237623762376E-3</v>
      </c>
      <c r="L457" s="254">
        <f t="shared" si="45"/>
        <v>0</v>
      </c>
      <c r="M457" s="254">
        <f t="shared" si="45"/>
        <v>0</v>
      </c>
      <c r="N457" s="254">
        <f t="shared" si="45"/>
        <v>0</v>
      </c>
      <c r="O457" s="131"/>
      <c r="P457" s="131"/>
      <c r="Q457" s="252"/>
    </row>
    <row r="458" spans="1:17" ht="9.9" customHeight="1" x14ac:dyDescent="0.25">
      <c r="A458" s="251" t="s">
        <v>3</v>
      </c>
      <c r="B458" s="275" t="s">
        <v>3</v>
      </c>
      <c r="C458" s="253">
        <f t="shared" ref="C458:N458" si="46">IF(SUM($C456:$N456)=0,0,C456/SUM($C456:$N456))</f>
        <v>0</v>
      </c>
      <c r="D458" s="254">
        <f t="shared" si="46"/>
        <v>6.25E-2</v>
      </c>
      <c r="E458" s="254">
        <f t="shared" si="46"/>
        <v>0.390625</v>
      </c>
      <c r="F458" s="254">
        <f t="shared" si="46"/>
        <v>0.453125</v>
      </c>
      <c r="G458" s="254">
        <f t="shared" si="46"/>
        <v>9.375E-2</v>
      </c>
      <c r="H458" s="254">
        <f t="shared" si="46"/>
        <v>0</v>
      </c>
      <c r="I458" s="254">
        <f t="shared" si="46"/>
        <v>0</v>
      </c>
      <c r="J458" s="254">
        <f t="shared" si="46"/>
        <v>0</v>
      </c>
      <c r="K458" s="254">
        <f t="shared" si="46"/>
        <v>0</v>
      </c>
      <c r="L458" s="254">
        <f t="shared" si="46"/>
        <v>0</v>
      </c>
      <c r="M458" s="254">
        <f t="shared" si="46"/>
        <v>0</v>
      </c>
      <c r="N458" s="254">
        <f t="shared" si="46"/>
        <v>0</v>
      </c>
      <c r="O458" s="131"/>
      <c r="P458" s="131"/>
      <c r="Q458" s="252"/>
    </row>
    <row r="459" spans="1:17" ht="9.9" customHeight="1" x14ac:dyDescent="0.25">
      <c r="A459" s="248" t="s">
        <v>137</v>
      </c>
      <c r="B459" s="277" t="s">
        <v>2</v>
      </c>
      <c r="C459" s="255">
        <f>IF(SUM($C455:$N455)=0,0,SUM(NUIT7_VL1)/SUM($C455:$N455))</f>
        <v>0</v>
      </c>
      <c r="D459" s="256">
        <f>IF(SUM($C455:$N455)=0,0,SUM(NUIT7_VL2)/SUM($C455:$N455))</f>
        <v>4.9504950495049506E-3</v>
      </c>
      <c r="E459" s="256">
        <f>IF(SUM($C455:$N455)=0,0,SUM(NUIT7_VL3)/SUM($C455:$N455))</f>
        <v>7.4257425742574254E-3</v>
      </c>
      <c r="F459" s="256">
        <f>IF(SUM($C455:$N455)=0,0,SUM(NUIT7_VL4)/SUM($C455:$N455))</f>
        <v>2.9702970297029702E-2</v>
      </c>
      <c r="G459" s="256">
        <f>IF(SUM($C455:$N455)=0,0,SUM(NUIT7_VL5)/SUM($C455:$N455))</f>
        <v>1.3613861386138614E-2</v>
      </c>
      <c r="H459" s="256">
        <f>IF(SUM($C455:$N455)=0,0,SUM(NUIT7_VL6)/SUM($C455:$N455))</f>
        <v>2.4752475247524753E-3</v>
      </c>
      <c r="I459" s="256">
        <f>IF(SUM($C455:$N455)=0,0,SUM(NUIT7_VL7)/SUM($C455:$N455))</f>
        <v>0</v>
      </c>
      <c r="J459" s="256">
        <f>IF(SUM($C455:$N455)=0,0,SUM(NUIT7_VL8)/SUM($C455:$N455))</f>
        <v>0</v>
      </c>
      <c r="K459" s="256">
        <f>IF(SUM($C455:$N455)=0,0,SUM(NUIT7_VL9)/SUM($C455:$N455))</f>
        <v>0</v>
      </c>
      <c r="L459" s="256">
        <f>IF(SUM($C455:$N455)=0,0,SUM(NUIT7_VL10)/SUM($C455:$N455))</f>
        <v>0</v>
      </c>
      <c r="M459" s="256">
        <f>IF(SUM($C455:$N455)=0,0,SUM(NUIT7_VL11)/SUM($C455:$N455))</f>
        <v>0</v>
      </c>
      <c r="N459" s="256">
        <f>IF(SUM($C455:$N455)=0,0,SUM(NUIT7_VL12)/SUM($C455:$N455))</f>
        <v>0</v>
      </c>
      <c r="O459" s="250"/>
      <c r="P459" s="250"/>
      <c r="Q459" s="249"/>
    </row>
    <row r="460" spans="1:17" ht="9.9" customHeight="1" x14ac:dyDescent="0.25">
      <c r="A460" s="248" t="s">
        <v>3</v>
      </c>
      <c r="B460" s="277" t="s">
        <v>3</v>
      </c>
      <c r="C460" s="255">
        <f>IF(SUM($C456:$N456)=0,0,SUM(Nuit7_PL1)/SUM($C456:$N456))</f>
        <v>0</v>
      </c>
      <c r="D460" s="256">
        <f>IF(SUM($C456:$N456)=0,0,SUM(Nuit7_PL2)/SUM($C456:$N456))</f>
        <v>0</v>
      </c>
      <c r="E460" s="256">
        <f>IF(SUM($C456:$N456)=0,0,SUM(Nuit7_PL3)/SUM($C456:$N456))</f>
        <v>1.5625E-2</v>
      </c>
      <c r="F460" s="256">
        <f>IF(SUM($C456:$N456)=0,0,SUM(Nuit7_PL4)/SUM($C456:$N456))</f>
        <v>3.125E-2</v>
      </c>
      <c r="G460" s="256">
        <f>IF(SUM($C456:$N456)=0,0,SUM(Nuit7_PL5)/SUM($C456:$N456))</f>
        <v>0</v>
      </c>
      <c r="H460" s="256">
        <f>IF(SUM($C456:$N456)=0,0,SUM(Nuit7_PL6)/SUM($C456:$N456))</f>
        <v>0</v>
      </c>
      <c r="I460" s="256">
        <f>IF(SUM($C456:$N456)=0,0,SUM(Nuit7_PL7)/SUM($C456:$N456))</f>
        <v>0</v>
      </c>
      <c r="J460" s="256">
        <f>IF(SUM($C456:$N456)=0,0,SUM(Nuit7_PL8)/SUM($C456:$N456))</f>
        <v>0</v>
      </c>
      <c r="K460" s="256">
        <f>IF(SUM($C456:$N456)=0,0,SUM(Nuit7_PL9)/SUM($C456:$N456))</f>
        <v>0</v>
      </c>
      <c r="L460" s="256">
        <f>IF(SUM($C456:$N456)=0,0,SUM(Nuit6_PL10)/SUM($C456:$N456))</f>
        <v>0</v>
      </c>
      <c r="M460" s="256">
        <f>IF(SUM($C456:$N456)=0,0,SUM(Nuit7_PL11)/SUM($C456:$N456))</f>
        <v>0</v>
      </c>
      <c r="N460" s="256">
        <f>IF(SUM($C456:$N456)=0,0,SUM(Nuit7_PL12)/SUM($C456:$N456))</f>
        <v>0</v>
      </c>
      <c r="O460" s="250"/>
      <c r="P460" s="250"/>
      <c r="Q460" s="249"/>
    </row>
    <row r="461" spans="1:17" ht="9.9" customHeight="1" x14ac:dyDescent="0.25">
      <c r="A461" s="251" t="s">
        <v>120</v>
      </c>
      <c r="B461" s="275" t="s">
        <v>2</v>
      </c>
      <c r="C461" s="279">
        <f>IF(SUM($C455:$N455)=0,0,($C455-SUM(NUIT7_VL1))/SUM($C455:$N455))</f>
        <v>7.4257425742574254E-3</v>
      </c>
      <c r="D461" s="254">
        <f>IF(SUM($C455:$N455)=0,0,($D455-SUM(NUIT7_VL2))/SUM($C455:$N455))</f>
        <v>2.5990099009900989E-2</v>
      </c>
      <c r="E461" s="254">
        <f>IF(SUM($C455:$N455)=0,0,($E455-SUM(NUIT7_VL3))/SUM($C455:$N455))</f>
        <v>0.19678217821782179</v>
      </c>
      <c r="F461" s="254">
        <f>IF(SUM($C455:$N455)=0,0,($F455-SUM(NUIT7_VL4))/SUM($C455:$N455))</f>
        <v>0.44801980198019803</v>
      </c>
      <c r="G461" s="254">
        <f>IF(SUM($C455:$N455)=0,0,($G455-SUM(NUIT7_VL5))/SUM($C455:$N455))</f>
        <v>0.22524752475247525</v>
      </c>
      <c r="H461" s="254">
        <f>IF(SUM($C455:$N455)=0,0,($H455-SUM(NUIT7_VL6))/SUM($C455:$N455))</f>
        <v>3.2178217821782179E-2</v>
      </c>
      <c r="I461" s="254">
        <f>IF(SUM($C455:$N455)=0,0,($I455-SUM(NUIT7_VL7))/SUM($C455:$N455))</f>
        <v>3.7128712871287127E-3</v>
      </c>
      <c r="J461" s="254">
        <f>IF(SUM($C455:$N455)=0,0,($J455-SUM(NUIT7_VL8))/SUM($C455:$N455))</f>
        <v>1.2376237623762376E-3</v>
      </c>
      <c r="K461" s="254">
        <f>IF(SUM($C455:$N455)=0,0,($K455-SUM(NUIT7_VL9))/SUM($C455:$N455))</f>
        <v>1.2376237623762376E-3</v>
      </c>
      <c r="L461" s="254">
        <f>IF(SUM($C455:$N455)=0,0,($L455-SUM(NUIT7_VL10))/SUM($C455:$N455))</f>
        <v>0</v>
      </c>
      <c r="M461" s="254">
        <f>IF(SUM($C455:$N455)=0,0,($M455-SUM(NUIT7_VL11))/SUM($C455:$N455))</f>
        <v>0</v>
      </c>
      <c r="N461" s="254">
        <f>IF(SUM($C455:$N455)=0,0,($N455-SUM(NUIT6_VL12))/SUM($C455:$N455))</f>
        <v>0</v>
      </c>
      <c r="O461" s="131"/>
      <c r="P461" s="131"/>
      <c r="Q461" s="252"/>
    </row>
    <row r="462" spans="1:17" ht="9.9" customHeight="1" x14ac:dyDescent="0.25">
      <c r="A462" s="251" t="s">
        <v>3</v>
      </c>
      <c r="B462" s="275" t="s">
        <v>3</v>
      </c>
      <c r="C462" s="279">
        <f>IF(SUM($C456:$N456)=0,0,($C456-SUM(Nuit7_PL1))/SUM($C456:$N456))</f>
        <v>0</v>
      </c>
      <c r="D462" s="254">
        <f>IF(SUM($C456:$N456)=0,0,($D456-SUM(Nuit7_PL2))/SUM($C456:$N456))</f>
        <v>6.25E-2</v>
      </c>
      <c r="E462" s="254">
        <f>IF(SUM($C456:$N456)=0,0,($E456-SUM(Nuit7_PL3))/SUM($C456:$N456))</f>
        <v>0.375</v>
      </c>
      <c r="F462" s="254">
        <f>IF(SUM($C456:$N456)=0,0,($F456-SUM(Nuit7_PL4))/SUM($C456:$N456))</f>
        <v>0.421875</v>
      </c>
      <c r="G462" s="254">
        <f>IF(SUM($C456:$N456)=0,0,($G456-SUM(Nuit7_PL5))/SUM($C456:$N456))</f>
        <v>9.375E-2</v>
      </c>
      <c r="H462" s="254">
        <f>IF(SUM($C456:$N456)=0,0,($H456-SUM(Nuit7_PL6))/SUM($C456:$N456))</f>
        <v>0</v>
      </c>
      <c r="I462" s="254">
        <f>IF(SUM($C456:$N456)=0,0,($I456-SUM(Nuit7_PL7))/SUM($C456:$N456))</f>
        <v>0</v>
      </c>
      <c r="J462" s="254">
        <f>IF(SUM($C456:$N456)=0,0,($J456-SUM(Nuit7_PL8))/SUM($C456:$N456))</f>
        <v>0</v>
      </c>
      <c r="K462" s="254">
        <f>IF(SUM($C456:$N456)=0,0,($K456-SUM(Nuit7_PL9))/SUM($C456:$N456))</f>
        <v>0</v>
      </c>
      <c r="L462" s="254">
        <f>IF(SUM($C456:$N456)=0,0,($L456-SUM(Nuit7_PL10))/SUM($C456:$N456))</f>
        <v>0</v>
      </c>
      <c r="M462" s="254">
        <f>IF(SUM($C456:$N456)=0,0,($M456-SUM(Nuit7_PL11))/SUM($C456:$N456))</f>
        <v>0</v>
      </c>
      <c r="N462" s="254">
        <f>IF(SUM($C456:$N456)=0,0,($N456-SUM(Nuit6_PL12))/SUM($C456:$N456))</f>
        <v>0</v>
      </c>
      <c r="O462" s="131"/>
      <c r="P462" s="131"/>
      <c r="Q462" s="252"/>
    </row>
    <row r="463" spans="1:17" ht="9.9" customHeight="1" x14ac:dyDescent="0.25">
      <c r="A463" s="248" t="s">
        <v>134</v>
      </c>
      <c r="B463" s="277" t="s">
        <v>2</v>
      </c>
      <c r="C463" s="258">
        <f t="shared" ref="C463:M464" si="47">C455/24</f>
        <v>0.25</v>
      </c>
      <c r="D463" s="258">
        <f t="shared" si="47"/>
        <v>1.0416666666666667</v>
      </c>
      <c r="E463" s="258">
        <f t="shared" si="47"/>
        <v>6.875</v>
      </c>
      <c r="F463" s="258">
        <f t="shared" si="47"/>
        <v>16.083333333333332</v>
      </c>
      <c r="G463" s="258">
        <f t="shared" si="47"/>
        <v>8.0416666666666661</v>
      </c>
      <c r="H463" s="258">
        <f t="shared" si="47"/>
        <v>1.1666666666666667</v>
      </c>
      <c r="I463" s="258">
        <f t="shared" si="47"/>
        <v>0.125</v>
      </c>
      <c r="J463" s="258">
        <f t="shared" si="47"/>
        <v>4.1666666666666664E-2</v>
      </c>
      <c r="K463" s="258">
        <f t="shared" si="47"/>
        <v>4.1666666666666664E-2</v>
      </c>
      <c r="L463" s="258">
        <f t="shared" si="47"/>
        <v>0</v>
      </c>
      <c r="M463" s="258">
        <f t="shared" si="47"/>
        <v>0</v>
      </c>
      <c r="N463" s="258">
        <f>N455/96</f>
        <v>0</v>
      </c>
      <c r="O463" s="250"/>
      <c r="P463" s="250"/>
      <c r="Q463" s="249"/>
    </row>
    <row r="464" spans="1:17" ht="9.9" customHeight="1" x14ac:dyDescent="0.25">
      <c r="A464" s="259" t="s">
        <v>3</v>
      </c>
      <c r="B464" s="276" t="s">
        <v>3</v>
      </c>
      <c r="C464" s="258">
        <f t="shared" si="47"/>
        <v>0</v>
      </c>
      <c r="D464" s="258">
        <f t="shared" si="47"/>
        <v>0.16666666666666666</v>
      </c>
      <c r="E464" s="258">
        <f t="shared" si="47"/>
        <v>1.0416666666666667</v>
      </c>
      <c r="F464" s="258">
        <f t="shared" si="47"/>
        <v>1.2083333333333333</v>
      </c>
      <c r="G464" s="258">
        <f t="shared" si="47"/>
        <v>0.25</v>
      </c>
      <c r="H464" s="258">
        <f t="shared" si="47"/>
        <v>0</v>
      </c>
      <c r="I464" s="258">
        <f t="shared" si="47"/>
        <v>0</v>
      </c>
      <c r="J464" s="258">
        <f t="shared" si="47"/>
        <v>0</v>
      </c>
      <c r="K464" s="258">
        <f t="shared" si="47"/>
        <v>0</v>
      </c>
      <c r="L464" s="258">
        <f t="shared" si="47"/>
        <v>0</v>
      </c>
      <c r="M464" s="258">
        <f t="shared" si="47"/>
        <v>0</v>
      </c>
      <c r="N464" s="258">
        <f>N456/96</f>
        <v>0</v>
      </c>
      <c r="O464" s="261"/>
      <c r="P464" s="261"/>
      <c r="Q464" s="260"/>
    </row>
    <row r="465" spans="1:17" ht="9.9" customHeight="1" x14ac:dyDescent="0.25">
      <c r="A465" s="385" t="s">
        <v>138</v>
      </c>
      <c r="B465" s="386"/>
      <c r="C465" s="386"/>
      <c r="D465" s="387"/>
      <c r="E465" s="385" t="s">
        <v>139</v>
      </c>
      <c r="F465" s="386"/>
      <c r="G465" s="386"/>
      <c r="H465" s="387"/>
      <c r="I465" s="385" t="s">
        <v>110</v>
      </c>
      <c r="J465" s="386"/>
      <c r="K465" s="387"/>
      <c r="L465" s="385" t="s">
        <v>140</v>
      </c>
      <c r="M465" s="386"/>
      <c r="N465" s="387"/>
      <c r="O465" s="385" t="s">
        <v>109</v>
      </c>
      <c r="P465" s="386"/>
      <c r="Q465" s="387"/>
    </row>
    <row r="466" spans="1:17" ht="9.9" customHeight="1" x14ac:dyDescent="0.25">
      <c r="A466" s="248" t="s">
        <v>2</v>
      </c>
      <c r="B466" s="396">
        <f>SUM(C455:N455)</f>
        <v>808</v>
      </c>
      <c r="C466" s="396"/>
      <c r="D466" s="397"/>
      <c r="E466" s="248" t="s">
        <v>2</v>
      </c>
      <c r="F466" s="393">
        <f>Synthese!AC$18</f>
        <v>55</v>
      </c>
      <c r="G466" s="393"/>
      <c r="H466" s="394"/>
      <c r="I466" s="392">
        <f>S7</f>
        <v>65</v>
      </c>
      <c r="J466" s="393"/>
      <c r="K466" s="394"/>
      <c r="L466" s="392">
        <f>T7</f>
        <v>55</v>
      </c>
      <c r="M466" s="393"/>
      <c r="N466" s="394"/>
      <c r="O466" s="392">
        <f>U7</f>
        <v>45</v>
      </c>
      <c r="P466" s="393"/>
      <c r="Q466" s="394"/>
    </row>
    <row r="467" spans="1:17" ht="9.9" customHeight="1" x14ac:dyDescent="0.25">
      <c r="A467" s="259" t="s">
        <v>3</v>
      </c>
      <c r="B467" s="383">
        <f>SUM(C456:N456)</f>
        <v>64</v>
      </c>
      <c r="C467" s="383"/>
      <c r="D467" s="384"/>
      <c r="E467" s="259" t="s">
        <v>3</v>
      </c>
      <c r="F467" s="378">
        <f>Synthese!AD$18</f>
        <v>51</v>
      </c>
      <c r="G467" s="378"/>
      <c r="H467" s="379"/>
      <c r="I467" s="395">
        <f>S14</f>
        <v>59</v>
      </c>
      <c r="J467" s="378"/>
      <c r="K467" s="379"/>
      <c r="L467" s="395">
        <f>T14</f>
        <v>51</v>
      </c>
      <c r="M467" s="378"/>
      <c r="N467" s="379"/>
      <c r="O467" s="395">
        <f>U14</f>
        <v>42</v>
      </c>
      <c r="P467" s="378"/>
      <c r="Q467" s="379"/>
    </row>
    <row r="468" spans="1:17" ht="9.9" customHeight="1" x14ac:dyDescent="0.25">
      <c r="A468" s="385" t="s">
        <v>141</v>
      </c>
      <c r="B468" s="386"/>
      <c r="C468" s="386"/>
      <c r="D468" s="387"/>
      <c r="E468" s="385" t="s">
        <v>142</v>
      </c>
      <c r="F468" s="386"/>
      <c r="G468" s="386"/>
      <c r="H468" s="387"/>
      <c r="I468" s="380" t="s">
        <v>144</v>
      </c>
      <c r="J468" s="381"/>
      <c r="K468" s="382"/>
      <c r="L468" s="385" t="s">
        <v>145</v>
      </c>
      <c r="M468" s="386"/>
      <c r="N468" s="387"/>
      <c r="O468" s="385" t="s">
        <v>143</v>
      </c>
      <c r="P468" s="386"/>
      <c r="Q468" s="387"/>
    </row>
    <row r="469" spans="1:17" ht="9.9" customHeight="1" x14ac:dyDescent="0.25">
      <c r="A469" s="248" t="s">
        <v>2</v>
      </c>
      <c r="B469" s="396">
        <f>'Synthese debit'!Q$36-'Synthese debit'!R$36</f>
        <v>809</v>
      </c>
      <c r="C469" s="396"/>
      <c r="D469" s="397"/>
      <c r="E469" s="248" t="s">
        <v>2</v>
      </c>
      <c r="F469" s="396">
        <f>'Synthese debit'!T$33-'Synthese debit'!U$33</f>
        <v>47</v>
      </c>
      <c r="G469" s="396"/>
      <c r="H469" s="397"/>
      <c r="I469" s="262">
        <f>W7</f>
        <v>0.70833333333333337</v>
      </c>
      <c r="J469" s="250"/>
      <c r="K469" s="249">
        <f>V7</f>
        <v>82</v>
      </c>
      <c r="L469" s="262">
        <f>Y7</f>
        <v>0.20833333333333334</v>
      </c>
      <c r="M469" s="250"/>
      <c r="N469" s="249">
        <f>X7</f>
        <v>22</v>
      </c>
      <c r="O469" s="248" t="s">
        <v>2</v>
      </c>
      <c r="P469" s="271">
        <f>AH7</f>
        <v>9.5369885801126699</v>
      </c>
      <c r="Q469" s="272"/>
    </row>
    <row r="470" spans="1:17" ht="9.9" customHeight="1" x14ac:dyDescent="0.25">
      <c r="A470" s="259" t="s">
        <v>3</v>
      </c>
      <c r="B470" s="383">
        <f>'Synthese debit'!O$36</f>
        <v>54</v>
      </c>
      <c r="C470" s="383"/>
      <c r="D470" s="384"/>
      <c r="E470" s="259" t="s">
        <v>3</v>
      </c>
      <c r="F470" s="383">
        <f>'Synthese debit'!R$33</f>
        <v>4</v>
      </c>
      <c r="G470" s="383"/>
      <c r="H470" s="384"/>
      <c r="I470" s="264">
        <f>AA7</f>
        <v>0.33333333333333331</v>
      </c>
      <c r="J470" s="261"/>
      <c r="K470" s="260">
        <f>Z7</f>
        <v>7</v>
      </c>
      <c r="L470" s="264">
        <f>AC7</f>
        <v>0.16666666666666666</v>
      </c>
      <c r="M470" s="261"/>
      <c r="N470" s="260">
        <f>AB7</f>
        <v>2</v>
      </c>
      <c r="O470" s="259" t="s">
        <v>3</v>
      </c>
      <c r="P470" s="273">
        <f>AI7</f>
        <v>7.5213980463360999</v>
      </c>
      <c r="Q470" s="274"/>
    </row>
  </sheetData>
  <mergeCells count="263">
    <mergeCell ref="A465:D465"/>
    <mergeCell ref="E465:H465"/>
    <mergeCell ref="L405:L406"/>
    <mergeCell ref="M405:M406"/>
    <mergeCell ref="N405:N406"/>
    <mergeCell ref="P402:Q402"/>
    <mergeCell ref="P403:Q403"/>
    <mergeCell ref="B402:D402"/>
    <mergeCell ref="B403:D403"/>
    <mergeCell ref="P268:Q268"/>
    <mergeCell ref="P269:Q269"/>
    <mergeCell ref="O332:Q332"/>
    <mergeCell ref="O333:Q333"/>
    <mergeCell ref="L333:N333"/>
    <mergeCell ref="I332:K332"/>
    <mergeCell ref="I333:K333"/>
    <mergeCell ref="L332:N332"/>
    <mergeCell ref="B269:D269"/>
    <mergeCell ref="O331:Q331"/>
    <mergeCell ref="I331:K331"/>
    <mergeCell ref="L331:N331"/>
    <mergeCell ref="I338:I339"/>
    <mergeCell ref="J338:J339"/>
    <mergeCell ref="C338:C339"/>
    <mergeCell ref="D338:D339"/>
    <mergeCell ref="O63:Q63"/>
    <mergeCell ref="O66:Q66"/>
    <mergeCell ref="I66:K66"/>
    <mergeCell ref="I64:K64"/>
    <mergeCell ref="I65:K65"/>
    <mergeCell ref="L64:N64"/>
    <mergeCell ref="I63:K63"/>
    <mergeCell ref="O265:Q265"/>
    <mergeCell ref="L266:N266"/>
    <mergeCell ref="O266:Q266"/>
    <mergeCell ref="L65:N65"/>
    <mergeCell ref="O64:Q64"/>
    <mergeCell ref="O65:Q65"/>
    <mergeCell ref="L66:N66"/>
    <mergeCell ref="O199:Q199"/>
    <mergeCell ref="L198:N198"/>
    <mergeCell ref="L199:N199"/>
    <mergeCell ref="O130:Q130"/>
    <mergeCell ref="N137:N138"/>
    <mergeCell ref="C136:N136"/>
    <mergeCell ref="I137:I138"/>
    <mergeCell ref="J137:J138"/>
    <mergeCell ref="K137:K138"/>
    <mergeCell ref="C134:D134"/>
    <mergeCell ref="L70:L71"/>
    <mergeCell ref="A66:D66"/>
    <mergeCell ref="H3:H4"/>
    <mergeCell ref="F64:H64"/>
    <mergeCell ref="C2:N2"/>
    <mergeCell ref="C3:C4"/>
    <mergeCell ref="D3:D4"/>
    <mergeCell ref="E3:E4"/>
    <mergeCell ref="F3:F4"/>
    <mergeCell ref="K3:K4"/>
    <mergeCell ref="M3:M4"/>
    <mergeCell ref="N3:N4"/>
    <mergeCell ref="I3:I4"/>
    <mergeCell ref="J3:J4"/>
    <mergeCell ref="O131:Q131"/>
    <mergeCell ref="O132:Q132"/>
    <mergeCell ref="C70:C71"/>
    <mergeCell ref="D70:D71"/>
    <mergeCell ref="E70:E71"/>
    <mergeCell ref="F70:F71"/>
    <mergeCell ref="L3:L4"/>
    <mergeCell ref="C69:N69"/>
    <mergeCell ref="L63:N63"/>
    <mergeCell ref="A63:D63"/>
    <mergeCell ref="E63:H63"/>
    <mergeCell ref="G3:G4"/>
    <mergeCell ref="M70:M71"/>
    <mergeCell ref="N70:N71"/>
    <mergeCell ref="G70:G71"/>
    <mergeCell ref="H70:H71"/>
    <mergeCell ref="E66:H66"/>
    <mergeCell ref="I70:I71"/>
    <mergeCell ref="B64:D64"/>
    <mergeCell ref="B65:D65"/>
    <mergeCell ref="F67:H67"/>
    <mergeCell ref="F68:H68"/>
    <mergeCell ref="F65:H65"/>
    <mergeCell ref="J70:J71"/>
    <mergeCell ref="O198:Q198"/>
    <mergeCell ref="C135:D135"/>
    <mergeCell ref="A133:D133"/>
    <mergeCell ref="E133:H133"/>
    <mergeCell ref="F137:F138"/>
    <mergeCell ref="G137:G138"/>
    <mergeCell ref="H137:H138"/>
    <mergeCell ref="A197:D197"/>
    <mergeCell ref="E197:H197"/>
    <mergeCell ref="F198:H198"/>
    <mergeCell ref="B198:D198"/>
    <mergeCell ref="O133:Q133"/>
    <mergeCell ref="I133:K133"/>
    <mergeCell ref="L133:N133"/>
    <mergeCell ref="C137:C138"/>
    <mergeCell ref="D137:D138"/>
    <mergeCell ref="E137:E138"/>
    <mergeCell ref="F134:H134"/>
    <mergeCell ref="L137:L138"/>
    <mergeCell ref="M137:M138"/>
    <mergeCell ref="O197:Q197"/>
    <mergeCell ref="I198:K198"/>
    <mergeCell ref="O200:Q200"/>
    <mergeCell ref="I200:K200"/>
    <mergeCell ref="L200:N200"/>
    <mergeCell ref="L204:L205"/>
    <mergeCell ref="M204:M205"/>
    <mergeCell ref="N204:N205"/>
    <mergeCell ref="C203:N203"/>
    <mergeCell ref="B201:D201"/>
    <mergeCell ref="A200:D200"/>
    <mergeCell ref="E200:H200"/>
    <mergeCell ref="B202:D202"/>
    <mergeCell ref="F201:H201"/>
    <mergeCell ref="F202:H202"/>
    <mergeCell ref="O264:Q264"/>
    <mergeCell ref="I264:K264"/>
    <mergeCell ref="L264:N264"/>
    <mergeCell ref="A264:D264"/>
    <mergeCell ref="E264:H264"/>
    <mergeCell ref="J204:J205"/>
    <mergeCell ref="K204:K205"/>
    <mergeCell ref="B265:D265"/>
    <mergeCell ref="I265:K265"/>
    <mergeCell ref="G204:G205"/>
    <mergeCell ref="H204:H205"/>
    <mergeCell ref="C204:C205"/>
    <mergeCell ref="D204:D205"/>
    <mergeCell ref="E204:E205"/>
    <mergeCell ref="F204:F205"/>
    <mergeCell ref="F265:H265"/>
    <mergeCell ref="I204:I205"/>
    <mergeCell ref="L265:N265"/>
    <mergeCell ref="O267:Q267"/>
    <mergeCell ref="I267:K267"/>
    <mergeCell ref="L267:N267"/>
    <mergeCell ref="L271:L272"/>
    <mergeCell ref="M271:M272"/>
    <mergeCell ref="N271:N272"/>
    <mergeCell ref="C270:N270"/>
    <mergeCell ref="B332:D332"/>
    <mergeCell ref="A331:D331"/>
    <mergeCell ref="E331:H331"/>
    <mergeCell ref="K271:K272"/>
    <mergeCell ref="G271:G272"/>
    <mergeCell ref="H271:H272"/>
    <mergeCell ref="F271:F272"/>
    <mergeCell ref="I271:I272"/>
    <mergeCell ref="J271:J272"/>
    <mergeCell ref="F332:H332"/>
    <mergeCell ref="B268:D268"/>
    <mergeCell ref="A267:D267"/>
    <mergeCell ref="E267:H267"/>
    <mergeCell ref="O334:Q334"/>
    <mergeCell ref="I334:K334"/>
    <mergeCell ref="L334:N334"/>
    <mergeCell ref="L338:L339"/>
    <mergeCell ref="M338:M339"/>
    <mergeCell ref="N338:N339"/>
    <mergeCell ref="C337:N337"/>
    <mergeCell ref="G338:G339"/>
    <mergeCell ref="H338:H339"/>
    <mergeCell ref="O401:Q401"/>
    <mergeCell ref="I401:K401"/>
    <mergeCell ref="L401:N401"/>
    <mergeCell ref="O398:Q398"/>
    <mergeCell ref="I398:K398"/>
    <mergeCell ref="L398:N398"/>
    <mergeCell ref="I399:K399"/>
    <mergeCell ref="I400:K400"/>
    <mergeCell ref="L399:N399"/>
    <mergeCell ref="L400:N400"/>
    <mergeCell ref="O399:Q399"/>
    <mergeCell ref="O400:Q400"/>
    <mergeCell ref="L468:N468"/>
    <mergeCell ref="O465:Q465"/>
    <mergeCell ref="I465:K465"/>
    <mergeCell ref="L465:N465"/>
    <mergeCell ref="O466:Q466"/>
    <mergeCell ref="O467:Q467"/>
    <mergeCell ref="I466:K466"/>
    <mergeCell ref="I467:K467"/>
    <mergeCell ref="L466:N466"/>
    <mergeCell ref="L467:N467"/>
    <mergeCell ref="O468:Q468"/>
    <mergeCell ref="I468:K468"/>
    <mergeCell ref="B67:D67"/>
    <mergeCell ref="B68:D68"/>
    <mergeCell ref="C404:N404"/>
    <mergeCell ref="F405:F406"/>
    <mergeCell ref="I405:I406"/>
    <mergeCell ref="J405:J406"/>
    <mergeCell ref="K405:K406"/>
    <mergeCell ref="G405:G406"/>
    <mergeCell ref="H405:H406"/>
    <mergeCell ref="E338:E339"/>
    <mergeCell ref="F338:F339"/>
    <mergeCell ref="K338:K339"/>
    <mergeCell ref="I197:K197"/>
    <mergeCell ref="L197:N197"/>
    <mergeCell ref="C131:D131"/>
    <mergeCell ref="C132:D132"/>
    <mergeCell ref="A130:D130"/>
    <mergeCell ref="E130:H130"/>
    <mergeCell ref="F131:H131"/>
    <mergeCell ref="I130:K130"/>
    <mergeCell ref="L131:N131"/>
    <mergeCell ref="L132:N132"/>
    <mergeCell ref="L130:N130"/>
    <mergeCell ref="K70:K71"/>
    <mergeCell ref="I131:K131"/>
    <mergeCell ref="I132:K132"/>
    <mergeCell ref="F469:H469"/>
    <mergeCell ref="F470:H470"/>
    <mergeCell ref="F399:H399"/>
    <mergeCell ref="F400:H400"/>
    <mergeCell ref="F402:H402"/>
    <mergeCell ref="F403:H403"/>
    <mergeCell ref="E468:H468"/>
    <mergeCell ref="E401:H401"/>
    <mergeCell ref="F135:H135"/>
    <mergeCell ref="F466:H466"/>
    <mergeCell ref="F467:H467"/>
    <mergeCell ref="F268:H268"/>
    <mergeCell ref="F269:H269"/>
    <mergeCell ref="F335:H335"/>
    <mergeCell ref="F336:H336"/>
    <mergeCell ref="I266:K266"/>
    <mergeCell ref="F266:H266"/>
    <mergeCell ref="I199:K199"/>
    <mergeCell ref="F199:H199"/>
    <mergeCell ref="E405:E406"/>
    <mergeCell ref="F333:H333"/>
    <mergeCell ref="E398:H398"/>
    <mergeCell ref="B470:D470"/>
    <mergeCell ref="B467:D467"/>
    <mergeCell ref="E334:H334"/>
    <mergeCell ref="C271:C272"/>
    <mergeCell ref="D271:D272"/>
    <mergeCell ref="E271:E272"/>
    <mergeCell ref="F132:H132"/>
    <mergeCell ref="B469:D469"/>
    <mergeCell ref="A401:D401"/>
    <mergeCell ref="A398:D398"/>
    <mergeCell ref="B333:D333"/>
    <mergeCell ref="B335:D335"/>
    <mergeCell ref="B336:D336"/>
    <mergeCell ref="A334:D334"/>
    <mergeCell ref="A468:D468"/>
    <mergeCell ref="B266:D266"/>
    <mergeCell ref="B199:D199"/>
    <mergeCell ref="B399:D399"/>
    <mergeCell ref="B400:D400"/>
    <mergeCell ref="C405:C406"/>
    <mergeCell ref="D405:D406"/>
    <mergeCell ref="B466:D466"/>
  </mergeCells>
  <printOptions horizontalCentered="1" verticalCentered="1"/>
  <pageMargins left="0.39370078740157483" right="0.19685039370078741" top="0.98425196850393704" bottom="0.8" header="0.51181102362204722" footer="0.51181102362204722"/>
  <pageSetup paperSize="9" scale="90" orientation="portrait" horizontalDpi="300" verticalDpi="300" r:id="rId1"/>
  <headerFooter alignWithMargins="0"/>
  <rowBreaks count="6" manualBreakCount="6">
    <brk id="68" max="16383" man="1"/>
    <brk id="135" max="16383" man="1"/>
    <brk id="202" max="16383" man="1"/>
    <brk id="269" max="16383" man="1"/>
    <brk id="336" max="16383" man="1"/>
    <brk id="40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F230"/>
  <sheetViews>
    <sheetView zoomScaleNormal="100" workbookViewId="0">
      <selection activeCell="A9" sqref="A9"/>
    </sheetView>
  </sheetViews>
  <sheetFormatPr baseColWidth="10" defaultRowHeight="13.2" x14ac:dyDescent="0.25"/>
  <cols>
    <col min="1" max="1" width="7.44140625" customWidth="1"/>
    <col min="2" max="2" width="5" customWidth="1"/>
    <col min="3" max="3" width="6" style="107" customWidth="1"/>
    <col min="4" max="26" width="5" style="107" customWidth="1"/>
    <col min="27" max="27" width="4.88671875" style="107" customWidth="1"/>
    <col min="28" max="28" width="5.109375" style="107" customWidth="1"/>
    <col min="29" max="29" width="3.6640625" style="107" customWidth="1"/>
    <col min="30" max="30" width="3.44140625" style="107" customWidth="1"/>
    <col min="31" max="39" width="0" hidden="1" customWidth="1"/>
  </cols>
  <sheetData>
    <row r="1" spans="1:32" s="1" customFormat="1" thickBot="1" x14ac:dyDescent="0.3">
      <c r="C1" s="126"/>
      <c r="D1" s="126"/>
      <c r="E1" s="126"/>
      <c r="F1" s="126"/>
      <c r="G1" s="126"/>
      <c r="H1" s="126"/>
      <c r="I1" s="126"/>
      <c r="J1" s="124"/>
      <c r="K1" s="126"/>
      <c r="L1" s="124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" t="s">
        <v>74</v>
      </c>
      <c r="AF1" s="1" t="s">
        <v>77</v>
      </c>
    </row>
    <row r="2" spans="1:32" s="1" customFormat="1" ht="12.6" x14ac:dyDescent="0.25">
      <c r="B2" s="1" t="s">
        <v>0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7" t="s">
        <v>71</v>
      </c>
      <c r="P2" s="128"/>
      <c r="Q2" s="128"/>
      <c r="R2" s="128"/>
      <c r="S2" s="128"/>
      <c r="T2" s="128"/>
      <c r="U2" s="128"/>
      <c r="V2" s="128"/>
      <c r="W2" s="128"/>
      <c r="X2" s="129"/>
      <c r="Y2" s="126"/>
      <c r="Z2" s="126"/>
      <c r="AA2" s="126"/>
      <c r="AB2" s="126"/>
      <c r="AC2" s="126"/>
      <c r="AD2" s="126"/>
      <c r="AE2" s="1" t="s">
        <v>75</v>
      </c>
      <c r="AF2" s="1" t="s">
        <v>76</v>
      </c>
    </row>
    <row r="3" spans="1:32" x14ac:dyDescent="0.25">
      <c r="B3" s="1"/>
      <c r="O3" s="130"/>
      <c r="P3" s="131"/>
      <c r="Q3" s="131"/>
      <c r="R3" s="131"/>
      <c r="S3" s="131"/>
      <c r="T3" s="131"/>
      <c r="U3" s="131"/>
      <c r="V3" s="131"/>
      <c r="X3" s="132"/>
      <c r="AE3" t="s">
        <v>78</v>
      </c>
      <c r="AF3" t="s">
        <v>79</v>
      </c>
    </row>
    <row r="4" spans="1:32" x14ac:dyDescent="0.25">
      <c r="A4" s="2"/>
      <c r="B4" t="s">
        <v>172</v>
      </c>
      <c r="C4" s="125"/>
      <c r="D4" s="125"/>
      <c r="E4" s="125"/>
      <c r="F4" s="125"/>
      <c r="G4" s="125"/>
      <c r="H4" s="125"/>
      <c r="I4" s="125"/>
      <c r="J4" s="125"/>
      <c r="K4" s="125"/>
      <c r="O4" s="130" t="s">
        <v>146</v>
      </c>
      <c r="P4" s="133"/>
      <c r="Q4" s="133"/>
      <c r="R4" s="133"/>
      <c r="S4" s="133"/>
      <c r="T4" s="133"/>
      <c r="U4" s="131"/>
      <c r="V4" s="131"/>
      <c r="W4" s="131"/>
      <c r="X4" s="132"/>
      <c r="AE4" t="s">
        <v>80</v>
      </c>
      <c r="AF4" t="s">
        <v>81</v>
      </c>
    </row>
    <row r="5" spans="1:32" x14ac:dyDescent="0.25">
      <c r="A5" s="2"/>
      <c r="B5" s="2"/>
      <c r="C5" s="125"/>
      <c r="D5" s="125"/>
      <c r="E5" s="125"/>
      <c r="F5" s="125"/>
      <c r="G5" s="125"/>
      <c r="H5" s="125"/>
      <c r="I5" s="125"/>
      <c r="J5" s="125"/>
      <c r="K5" s="125"/>
      <c r="O5" s="130" t="s">
        <v>147</v>
      </c>
      <c r="P5" s="133"/>
      <c r="Q5" s="133"/>
      <c r="R5" s="133"/>
      <c r="S5" s="133"/>
      <c r="T5" s="133"/>
      <c r="U5" s="131"/>
      <c r="V5" s="131"/>
      <c r="X5" s="132"/>
      <c r="AE5" t="s">
        <v>82</v>
      </c>
      <c r="AF5" t="s">
        <v>83</v>
      </c>
    </row>
    <row r="6" spans="1:32" x14ac:dyDescent="0.25">
      <c r="A6" s="2"/>
      <c r="B6" s="2"/>
      <c r="C6" s="125"/>
      <c r="D6" s="125"/>
      <c r="E6" s="125"/>
      <c r="F6" s="125"/>
      <c r="G6" s="125"/>
      <c r="H6" s="125"/>
      <c r="I6" s="125"/>
      <c r="J6" s="125"/>
      <c r="K6" s="125"/>
      <c r="O6" s="130" t="s">
        <v>148</v>
      </c>
      <c r="P6" s="133"/>
      <c r="Q6" s="133"/>
      <c r="R6" s="133"/>
      <c r="S6" s="133"/>
      <c r="T6" s="133"/>
      <c r="U6" s="131"/>
      <c r="V6" s="131"/>
      <c r="X6" s="132"/>
      <c r="AE6" t="s">
        <v>84</v>
      </c>
      <c r="AF6" t="s">
        <v>85</v>
      </c>
    </row>
    <row r="7" spans="1:32" x14ac:dyDescent="0.25">
      <c r="A7" s="2"/>
      <c r="B7" s="2"/>
      <c r="C7" s="125"/>
      <c r="D7" s="125"/>
      <c r="E7" s="125"/>
      <c r="F7" s="125"/>
      <c r="G7" s="125"/>
      <c r="H7" s="125"/>
      <c r="I7" s="125"/>
      <c r="J7" s="125"/>
      <c r="K7" s="125"/>
      <c r="O7" s="134"/>
      <c r="P7" s="133"/>
      <c r="Q7" s="133"/>
      <c r="R7" s="133"/>
      <c r="S7" s="133"/>
      <c r="T7" s="133"/>
      <c r="U7" s="131"/>
      <c r="V7" s="131"/>
      <c r="X7" s="132"/>
    </row>
    <row r="8" spans="1:32" ht="13.8" thickBot="1" x14ac:dyDescent="0.3">
      <c r="O8" s="135" t="s">
        <v>72</v>
      </c>
      <c r="P8" s="136"/>
      <c r="Q8" s="136"/>
      <c r="R8" s="136"/>
      <c r="S8" s="136"/>
      <c r="T8" s="136"/>
      <c r="U8" s="136"/>
      <c r="V8" s="136"/>
      <c r="W8" s="136"/>
      <c r="X8" s="137"/>
    </row>
    <row r="10" spans="1:32" x14ac:dyDescent="0.25">
      <c r="A10" s="90"/>
      <c r="B10" s="297">
        <v>30</v>
      </c>
      <c r="C10" s="297"/>
      <c r="D10" s="297">
        <v>40</v>
      </c>
      <c r="E10" s="297"/>
      <c r="F10" s="297">
        <v>50</v>
      </c>
      <c r="G10" s="297"/>
      <c r="H10" s="297">
        <v>60</v>
      </c>
      <c r="I10" s="297"/>
      <c r="J10" s="297">
        <v>70</v>
      </c>
      <c r="K10" s="297"/>
      <c r="L10" s="297">
        <v>80</v>
      </c>
      <c r="M10" s="297"/>
      <c r="N10" s="297">
        <v>90</v>
      </c>
      <c r="O10" s="297"/>
      <c r="P10" s="297">
        <v>100</v>
      </c>
      <c r="Q10" s="297"/>
      <c r="R10" s="297">
        <v>110</v>
      </c>
      <c r="S10" s="297"/>
      <c r="T10" s="297">
        <v>120</v>
      </c>
      <c r="U10" s="297"/>
      <c r="V10" s="297">
        <v>130</v>
      </c>
      <c r="W10" s="297"/>
      <c r="X10" s="297">
        <v>150</v>
      </c>
      <c r="Y10" s="302"/>
      <c r="Z10" s="91"/>
      <c r="AA10" s="91" t="s">
        <v>1</v>
      </c>
      <c r="AB10" s="92"/>
      <c r="AC10" s="300" t="s">
        <v>73</v>
      </c>
      <c r="AD10" s="301"/>
    </row>
    <row r="11" spans="1:32" ht="13.8" thickBot="1" x14ac:dyDescent="0.3">
      <c r="A11" s="93"/>
      <c r="B11" s="147" t="s">
        <v>2</v>
      </c>
      <c r="C11" s="284" t="s">
        <v>3</v>
      </c>
      <c r="D11" s="147" t="s">
        <v>2</v>
      </c>
      <c r="E11" s="284" t="s">
        <v>3</v>
      </c>
      <c r="F11" s="147" t="s">
        <v>2</v>
      </c>
      <c r="G11" s="284" t="s">
        <v>3</v>
      </c>
      <c r="H11" s="147" t="s">
        <v>2</v>
      </c>
      <c r="I11" s="284" t="s">
        <v>3</v>
      </c>
      <c r="J11" s="147" t="s">
        <v>2</v>
      </c>
      <c r="K11" s="284" t="s">
        <v>3</v>
      </c>
      <c r="L11" s="147" t="s">
        <v>2</v>
      </c>
      <c r="M11" s="284" t="s">
        <v>3</v>
      </c>
      <c r="N11" s="147" t="s">
        <v>2</v>
      </c>
      <c r="O11" s="284" t="s">
        <v>3</v>
      </c>
      <c r="P11" s="147" t="s">
        <v>2</v>
      </c>
      <c r="Q11" s="284" t="s">
        <v>3</v>
      </c>
      <c r="R11" s="147" t="s">
        <v>2</v>
      </c>
      <c r="S11" s="284" t="s">
        <v>3</v>
      </c>
      <c r="T11" s="147" t="s">
        <v>2</v>
      </c>
      <c r="U11" s="284" t="s">
        <v>3</v>
      </c>
      <c r="V11" s="147" t="s">
        <v>2</v>
      </c>
      <c r="W11" s="284" t="s">
        <v>3</v>
      </c>
      <c r="X11" s="147" t="s">
        <v>2</v>
      </c>
      <c r="Y11" s="286" t="s">
        <v>3</v>
      </c>
      <c r="Z11" s="147" t="s">
        <v>2</v>
      </c>
      <c r="AA11" s="284" t="s">
        <v>3</v>
      </c>
      <c r="AB11" s="95" t="s">
        <v>4</v>
      </c>
      <c r="AC11" s="94" t="s">
        <v>2</v>
      </c>
      <c r="AD11" s="290" t="s">
        <v>3</v>
      </c>
    </row>
    <row r="12" spans="1:32" x14ac:dyDescent="0.25">
      <c r="A12" s="96" t="s">
        <v>173</v>
      </c>
      <c r="B12" s="97">
        <v>2</v>
      </c>
      <c r="C12" s="281">
        <v>0</v>
      </c>
      <c r="D12" s="97">
        <v>22</v>
      </c>
      <c r="E12" s="281">
        <v>3</v>
      </c>
      <c r="F12" s="97">
        <v>146</v>
      </c>
      <c r="G12" s="281">
        <v>28</v>
      </c>
      <c r="H12" s="97">
        <v>427</v>
      </c>
      <c r="I12" s="281">
        <v>36</v>
      </c>
      <c r="J12" s="97">
        <v>200</v>
      </c>
      <c r="K12" s="281">
        <v>6</v>
      </c>
      <c r="L12" s="97">
        <v>31</v>
      </c>
      <c r="M12" s="281">
        <v>3</v>
      </c>
      <c r="N12" s="98">
        <v>10</v>
      </c>
      <c r="O12" s="285">
        <v>0</v>
      </c>
      <c r="P12" s="98">
        <v>2</v>
      </c>
      <c r="Q12" s="285">
        <v>0</v>
      </c>
      <c r="R12" s="98">
        <v>0</v>
      </c>
      <c r="S12" s="285">
        <v>0</v>
      </c>
      <c r="T12" s="98">
        <v>0</v>
      </c>
      <c r="U12" s="285">
        <v>0</v>
      </c>
      <c r="V12" s="98">
        <v>0</v>
      </c>
      <c r="W12" s="285">
        <v>0</v>
      </c>
      <c r="X12" s="98">
        <v>0</v>
      </c>
      <c r="Y12" s="287">
        <v>0</v>
      </c>
      <c r="Z12" s="144">
        <f>SUM(X12,V12,T12,R12,P12,N12,L12,J12,H12,F12,D12,B12)</f>
        <v>840</v>
      </c>
      <c r="AA12" s="288">
        <f t="shared" ref="AA12:AA18" si="0">SUM(Y12,W12,U12,S12,Q12,O12,M12,K12,I12,G12,E12,C12)</f>
        <v>76</v>
      </c>
      <c r="AB12" s="145">
        <f>SUM(Z12:AA12)</f>
        <v>916</v>
      </c>
      <c r="AC12" s="99">
        <v>56</v>
      </c>
      <c r="AD12" s="289">
        <v>52</v>
      </c>
    </row>
    <row r="13" spans="1:32" x14ac:dyDescent="0.25">
      <c r="A13" s="96" t="s">
        <v>174</v>
      </c>
      <c r="B13" s="97">
        <v>2</v>
      </c>
      <c r="C13" s="281">
        <v>0</v>
      </c>
      <c r="D13" s="97">
        <v>27</v>
      </c>
      <c r="E13" s="281">
        <v>4</v>
      </c>
      <c r="F13" s="97">
        <v>152</v>
      </c>
      <c r="G13" s="281">
        <v>20</v>
      </c>
      <c r="H13" s="97">
        <v>450</v>
      </c>
      <c r="I13" s="281">
        <v>31</v>
      </c>
      <c r="J13" s="97">
        <v>210</v>
      </c>
      <c r="K13" s="281">
        <v>6</v>
      </c>
      <c r="L13" s="97">
        <v>36</v>
      </c>
      <c r="M13" s="281">
        <v>1</v>
      </c>
      <c r="N13" s="98">
        <v>6</v>
      </c>
      <c r="O13" s="285">
        <v>0</v>
      </c>
      <c r="P13" s="98">
        <v>0</v>
      </c>
      <c r="Q13" s="285">
        <v>0</v>
      </c>
      <c r="R13" s="98">
        <v>1</v>
      </c>
      <c r="S13" s="285">
        <v>0</v>
      </c>
      <c r="T13" s="98">
        <v>1</v>
      </c>
      <c r="U13" s="285">
        <v>0</v>
      </c>
      <c r="V13" s="98">
        <v>0</v>
      </c>
      <c r="W13" s="285">
        <v>0</v>
      </c>
      <c r="X13" s="98">
        <v>0</v>
      </c>
      <c r="Y13" s="287">
        <v>0</v>
      </c>
      <c r="Z13" s="144">
        <f t="shared" ref="Z13:Z18" si="1">SUM(X13,V13,T13,R13,P13,N13,L13,J13,H13,F13,D13,B13)</f>
        <v>885</v>
      </c>
      <c r="AA13" s="288">
        <f t="shared" si="0"/>
        <v>62</v>
      </c>
      <c r="AB13" s="146">
        <f t="shared" ref="AB13:AB18" si="2">SUM(Z13:AA13)</f>
        <v>947</v>
      </c>
      <c r="AC13" s="99">
        <v>56</v>
      </c>
      <c r="AD13" s="289">
        <v>52</v>
      </c>
    </row>
    <row r="14" spans="1:32" x14ac:dyDescent="0.25">
      <c r="A14" s="96" t="s">
        <v>175</v>
      </c>
      <c r="B14" s="97">
        <v>3</v>
      </c>
      <c r="C14" s="281">
        <v>1</v>
      </c>
      <c r="D14" s="97">
        <v>13</v>
      </c>
      <c r="E14" s="281">
        <v>1</v>
      </c>
      <c r="F14" s="97">
        <v>115</v>
      </c>
      <c r="G14" s="281">
        <v>11</v>
      </c>
      <c r="H14" s="97">
        <v>329</v>
      </c>
      <c r="I14" s="281">
        <v>19</v>
      </c>
      <c r="J14" s="97">
        <v>142</v>
      </c>
      <c r="K14" s="281">
        <v>6</v>
      </c>
      <c r="L14" s="97">
        <v>26</v>
      </c>
      <c r="M14" s="281">
        <v>1</v>
      </c>
      <c r="N14" s="98">
        <v>5</v>
      </c>
      <c r="O14" s="285">
        <v>0</v>
      </c>
      <c r="P14" s="98">
        <v>0</v>
      </c>
      <c r="Q14" s="285">
        <v>0</v>
      </c>
      <c r="R14" s="98">
        <v>0</v>
      </c>
      <c r="S14" s="285">
        <v>0</v>
      </c>
      <c r="T14" s="98">
        <v>0</v>
      </c>
      <c r="U14" s="285">
        <v>0</v>
      </c>
      <c r="V14" s="98">
        <v>0</v>
      </c>
      <c r="W14" s="285">
        <v>0</v>
      </c>
      <c r="X14" s="98">
        <v>0</v>
      </c>
      <c r="Y14" s="287">
        <v>0</v>
      </c>
      <c r="Z14" s="144">
        <f t="shared" si="1"/>
        <v>633</v>
      </c>
      <c r="AA14" s="288">
        <f t="shared" si="0"/>
        <v>39</v>
      </c>
      <c r="AB14" s="146">
        <f t="shared" si="2"/>
        <v>672</v>
      </c>
      <c r="AC14" s="99">
        <v>56</v>
      </c>
      <c r="AD14" s="289">
        <v>53</v>
      </c>
    </row>
    <row r="15" spans="1:32" x14ac:dyDescent="0.25">
      <c r="A15" s="96" t="s">
        <v>176</v>
      </c>
      <c r="B15" s="97">
        <v>0</v>
      </c>
      <c r="C15" s="281">
        <v>0</v>
      </c>
      <c r="D15" s="97">
        <v>9</v>
      </c>
      <c r="E15" s="281">
        <v>1</v>
      </c>
      <c r="F15" s="97">
        <v>123</v>
      </c>
      <c r="G15" s="281">
        <v>8</v>
      </c>
      <c r="H15" s="97">
        <v>314</v>
      </c>
      <c r="I15" s="281">
        <v>4</v>
      </c>
      <c r="J15" s="97">
        <v>126</v>
      </c>
      <c r="K15" s="281">
        <v>0</v>
      </c>
      <c r="L15" s="97">
        <v>18</v>
      </c>
      <c r="M15" s="281">
        <v>0</v>
      </c>
      <c r="N15" s="98">
        <v>4</v>
      </c>
      <c r="O15" s="285">
        <v>0</v>
      </c>
      <c r="P15" s="98">
        <v>1</v>
      </c>
      <c r="Q15" s="285">
        <v>0</v>
      </c>
      <c r="R15" s="98">
        <v>0</v>
      </c>
      <c r="S15" s="285">
        <v>0</v>
      </c>
      <c r="T15" s="98">
        <v>1</v>
      </c>
      <c r="U15" s="285">
        <v>0</v>
      </c>
      <c r="V15" s="98">
        <v>0</v>
      </c>
      <c r="W15" s="285">
        <v>0</v>
      </c>
      <c r="X15" s="98">
        <v>0</v>
      </c>
      <c r="Y15" s="287">
        <v>0</v>
      </c>
      <c r="Z15" s="144">
        <f t="shared" si="1"/>
        <v>596</v>
      </c>
      <c r="AA15" s="288">
        <f t="shared" si="0"/>
        <v>13</v>
      </c>
      <c r="AB15" s="146">
        <f t="shared" si="2"/>
        <v>609</v>
      </c>
      <c r="AC15" s="99">
        <v>56</v>
      </c>
      <c r="AD15" s="289">
        <v>47</v>
      </c>
    </row>
    <row r="16" spans="1:32" x14ac:dyDescent="0.25">
      <c r="A16" s="96" t="s">
        <v>177</v>
      </c>
      <c r="B16" s="97">
        <v>5</v>
      </c>
      <c r="C16" s="281">
        <v>0</v>
      </c>
      <c r="D16" s="97">
        <v>26</v>
      </c>
      <c r="E16" s="281">
        <v>2</v>
      </c>
      <c r="F16" s="97">
        <v>140</v>
      </c>
      <c r="G16" s="281">
        <v>32</v>
      </c>
      <c r="H16" s="97">
        <v>392</v>
      </c>
      <c r="I16" s="281">
        <v>18</v>
      </c>
      <c r="J16" s="97">
        <v>203</v>
      </c>
      <c r="K16" s="281">
        <v>1</v>
      </c>
      <c r="L16" s="97">
        <v>29</v>
      </c>
      <c r="M16" s="281">
        <v>1</v>
      </c>
      <c r="N16" s="98">
        <v>3</v>
      </c>
      <c r="O16" s="285">
        <v>0</v>
      </c>
      <c r="P16" s="98">
        <v>2</v>
      </c>
      <c r="Q16" s="285">
        <v>0</v>
      </c>
      <c r="R16" s="98">
        <v>1</v>
      </c>
      <c r="S16" s="285">
        <v>0</v>
      </c>
      <c r="T16" s="98">
        <v>1</v>
      </c>
      <c r="U16" s="285">
        <v>0</v>
      </c>
      <c r="V16" s="98">
        <v>0</v>
      </c>
      <c r="W16" s="285">
        <v>1</v>
      </c>
      <c r="X16" s="98">
        <v>0</v>
      </c>
      <c r="Y16" s="287">
        <v>0</v>
      </c>
      <c r="Z16" s="144">
        <f t="shared" si="1"/>
        <v>802</v>
      </c>
      <c r="AA16" s="288">
        <f t="shared" si="0"/>
        <v>55</v>
      </c>
      <c r="AB16" s="146">
        <f t="shared" si="2"/>
        <v>857</v>
      </c>
      <c r="AC16" s="99">
        <v>56</v>
      </c>
      <c r="AD16" s="289">
        <v>50</v>
      </c>
    </row>
    <row r="17" spans="1:30" x14ac:dyDescent="0.25">
      <c r="A17" s="96" t="s">
        <v>178</v>
      </c>
      <c r="B17" s="97">
        <v>2</v>
      </c>
      <c r="C17" s="281">
        <v>0</v>
      </c>
      <c r="D17" s="97">
        <v>20</v>
      </c>
      <c r="E17" s="281">
        <v>4</v>
      </c>
      <c r="F17" s="97">
        <v>172</v>
      </c>
      <c r="G17" s="281">
        <v>26</v>
      </c>
      <c r="H17" s="97">
        <v>418</v>
      </c>
      <c r="I17" s="281">
        <v>27</v>
      </c>
      <c r="J17" s="97">
        <v>200</v>
      </c>
      <c r="K17" s="281">
        <v>6</v>
      </c>
      <c r="L17" s="97">
        <v>40</v>
      </c>
      <c r="M17" s="281">
        <v>1</v>
      </c>
      <c r="N17" s="98">
        <v>2</v>
      </c>
      <c r="O17" s="285">
        <v>0</v>
      </c>
      <c r="P17" s="98">
        <v>0</v>
      </c>
      <c r="Q17" s="285">
        <v>0</v>
      </c>
      <c r="R17" s="98">
        <v>0</v>
      </c>
      <c r="S17" s="285">
        <v>0</v>
      </c>
      <c r="T17" s="98">
        <v>0</v>
      </c>
      <c r="U17" s="285">
        <v>0</v>
      </c>
      <c r="V17" s="98">
        <v>1</v>
      </c>
      <c r="W17" s="285">
        <v>1</v>
      </c>
      <c r="X17" s="98">
        <v>0</v>
      </c>
      <c r="Y17" s="287">
        <v>0</v>
      </c>
      <c r="Z17" s="144">
        <f t="shared" si="1"/>
        <v>855</v>
      </c>
      <c r="AA17" s="288">
        <f t="shared" si="0"/>
        <v>65</v>
      </c>
      <c r="AB17" s="146">
        <f t="shared" si="2"/>
        <v>920</v>
      </c>
      <c r="AC17" s="99">
        <v>56</v>
      </c>
      <c r="AD17" s="289">
        <v>52</v>
      </c>
    </row>
    <row r="18" spans="1:30" x14ac:dyDescent="0.25">
      <c r="A18" s="96" t="s">
        <v>179</v>
      </c>
      <c r="B18" s="97">
        <v>6</v>
      </c>
      <c r="C18" s="281">
        <v>0</v>
      </c>
      <c r="D18" s="97">
        <v>25</v>
      </c>
      <c r="E18" s="281">
        <v>4</v>
      </c>
      <c r="F18" s="97">
        <v>165</v>
      </c>
      <c r="G18" s="281">
        <v>25</v>
      </c>
      <c r="H18" s="97">
        <v>386</v>
      </c>
      <c r="I18" s="281">
        <v>29</v>
      </c>
      <c r="J18" s="97">
        <v>193</v>
      </c>
      <c r="K18" s="281">
        <v>6</v>
      </c>
      <c r="L18" s="97">
        <v>28</v>
      </c>
      <c r="M18" s="281">
        <v>0</v>
      </c>
      <c r="N18" s="98">
        <v>3</v>
      </c>
      <c r="O18" s="285">
        <v>0</v>
      </c>
      <c r="P18" s="98">
        <v>1</v>
      </c>
      <c r="Q18" s="285">
        <v>0</v>
      </c>
      <c r="R18" s="98">
        <v>1</v>
      </c>
      <c r="S18" s="285">
        <v>0</v>
      </c>
      <c r="T18" s="98">
        <v>0</v>
      </c>
      <c r="U18" s="285">
        <v>0</v>
      </c>
      <c r="V18" s="98">
        <v>0</v>
      </c>
      <c r="W18" s="285">
        <v>0</v>
      </c>
      <c r="X18" s="98">
        <v>0</v>
      </c>
      <c r="Y18" s="287">
        <v>0</v>
      </c>
      <c r="Z18" s="144">
        <f t="shared" si="1"/>
        <v>808</v>
      </c>
      <c r="AA18" s="288">
        <f t="shared" si="0"/>
        <v>64</v>
      </c>
      <c r="AB18" s="146">
        <f t="shared" si="2"/>
        <v>872</v>
      </c>
      <c r="AC18" s="99">
        <v>55</v>
      </c>
      <c r="AD18" s="289">
        <v>51</v>
      </c>
    </row>
    <row r="19" spans="1:30" x14ac:dyDescent="0.2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292"/>
      <c r="Z19" s="144"/>
      <c r="AA19" s="144"/>
      <c r="AB19" s="146"/>
      <c r="AC19" s="99"/>
      <c r="AD19" s="100"/>
    </row>
    <row r="20" spans="1:30" ht="13.8" thickBot="1" x14ac:dyDescent="0.3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148"/>
      <c r="Y20" s="149"/>
      <c r="Z20" s="144"/>
      <c r="AA20" s="144"/>
      <c r="AB20" s="146"/>
      <c r="AC20" s="99"/>
      <c r="AD20" s="100"/>
    </row>
    <row r="21" spans="1:30" ht="13.8" thickBot="1" x14ac:dyDescent="0.3">
      <c r="A21" s="158" t="s">
        <v>6</v>
      </c>
      <c r="B21" s="101">
        <f t="shared" ref="B21:Y21" si="3">SUM(B12:B20)</f>
        <v>20</v>
      </c>
      <c r="C21" s="282">
        <f t="shared" si="3"/>
        <v>1</v>
      </c>
      <c r="D21" s="101">
        <f t="shared" si="3"/>
        <v>142</v>
      </c>
      <c r="E21" s="282">
        <f t="shared" si="3"/>
        <v>19</v>
      </c>
      <c r="F21" s="101">
        <f t="shared" si="3"/>
        <v>1013</v>
      </c>
      <c r="G21" s="282">
        <f t="shared" si="3"/>
        <v>150</v>
      </c>
      <c r="H21" s="101">
        <f t="shared" si="3"/>
        <v>2716</v>
      </c>
      <c r="I21" s="282">
        <f t="shared" si="3"/>
        <v>164</v>
      </c>
      <c r="J21" s="101">
        <f t="shared" si="3"/>
        <v>1274</v>
      </c>
      <c r="K21" s="282">
        <f t="shared" si="3"/>
        <v>31</v>
      </c>
      <c r="L21" s="101">
        <f t="shared" si="3"/>
        <v>208</v>
      </c>
      <c r="M21" s="282">
        <f t="shared" si="3"/>
        <v>7</v>
      </c>
      <c r="N21" s="101">
        <f t="shared" si="3"/>
        <v>33</v>
      </c>
      <c r="O21" s="282">
        <f t="shared" si="3"/>
        <v>0</v>
      </c>
      <c r="P21" s="101">
        <f t="shared" si="3"/>
        <v>6</v>
      </c>
      <c r="Q21" s="282">
        <f t="shared" si="3"/>
        <v>0</v>
      </c>
      <c r="R21" s="101">
        <f t="shared" si="3"/>
        <v>3</v>
      </c>
      <c r="S21" s="282">
        <f t="shared" si="3"/>
        <v>0</v>
      </c>
      <c r="T21" s="101">
        <f t="shared" si="3"/>
        <v>3</v>
      </c>
      <c r="U21" s="282">
        <f t="shared" si="3"/>
        <v>0</v>
      </c>
      <c r="V21" s="101">
        <f t="shared" si="3"/>
        <v>1</v>
      </c>
      <c r="W21" s="282">
        <f t="shared" si="3"/>
        <v>2</v>
      </c>
      <c r="X21" s="101">
        <f t="shared" si="3"/>
        <v>0</v>
      </c>
      <c r="Y21" s="282">
        <f t="shared" si="3"/>
        <v>0</v>
      </c>
      <c r="Z21" s="291">
        <f>SUM(Z$12:Z20)</f>
        <v>5419</v>
      </c>
      <c r="AA21" s="282">
        <f>SUM(AA$12:AA20)</f>
        <v>374</v>
      </c>
      <c r="AB21" s="138">
        <f>SUM(AB$12:AB20)</f>
        <v>5793</v>
      </c>
      <c r="AC21" s="102"/>
      <c r="AD21" s="103"/>
    </row>
    <row r="22" spans="1:30" ht="13.8" thickBot="1" x14ac:dyDescent="0.3">
      <c r="A22" s="150" t="s">
        <v>89</v>
      </c>
      <c r="B22" s="159">
        <f>IF(Z21=0,"0",ROUND(B21/Z21%,0))</f>
        <v>0</v>
      </c>
      <c r="C22" s="283">
        <f>IF(AA21=0,"0",ROUND(C21/AA21%,0))</f>
        <v>0</v>
      </c>
      <c r="D22" s="159">
        <f>IF(Z21=0,"0",ROUND(D21/Z21%,0))</f>
        <v>3</v>
      </c>
      <c r="E22" s="283">
        <f>IF(AA21=0,"0",ROUND(E21/AA21%,0))</f>
        <v>5</v>
      </c>
      <c r="F22" s="159">
        <f>IF(Z21=0,"0",ROUND(F21/Z21%,0))</f>
        <v>19</v>
      </c>
      <c r="G22" s="283">
        <f>IF(AA21=0,"0",ROUND(G21/AA21%,0))</f>
        <v>40</v>
      </c>
      <c r="H22" s="159">
        <f>IF(Z21=0,"0",ROUND(H21/Z21%,0))</f>
        <v>50</v>
      </c>
      <c r="I22" s="283">
        <f>IF(AA21=0,"0",ROUND(I21/AA21%,0))</f>
        <v>44</v>
      </c>
      <c r="J22" s="159">
        <f>IF(Z21=0,"0",ROUND(J21/Z21%,0))</f>
        <v>24</v>
      </c>
      <c r="K22" s="283">
        <f>IF(AA21=0,"0",ROUND(K21/AA21%,0))</f>
        <v>8</v>
      </c>
      <c r="L22" s="159">
        <f>IF(Z21=0,"0",ROUND(L21/Z21%,0))</f>
        <v>4</v>
      </c>
      <c r="M22" s="283">
        <f>IF(AA21=0,"0",ROUND(M21/AA21%,0))</f>
        <v>2</v>
      </c>
      <c r="N22" s="159">
        <f>IF(Z21=0,"0",ROUND(N21/Z21%,0))</f>
        <v>1</v>
      </c>
      <c r="O22" s="283">
        <f>IF(AA21=0,"0",ROUND(O21/AA21%,0))</f>
        <v>0</v>
      </c>
      <c r="P22" s="159">
        <f>IF(Z21=0,"0",ROUND(P21/Z21%,0))</f>
        <v>0</v>
      </c>
      <c r="Q22" s="283">
        <f>IF(AA21=0,"0",ROUND(Q21/AA21%,0))</f>
        <v>0</v>
      </c>
      <c r="R22" s="159">
        <f>IF(Z21=0,"0",ROUND(R21/Z21%,0))</f>
        <v>0</v>
      </c>
      <c r="S22" s="283">
        <f>IF(AA21=0,"0",ROUND(S21/AA21%,0))</f>
        <v>0</v>
      </c>
      <c r="T22" s="159">
        <f>IF(Z21=0,"0",ROUND(T21/Z21%,0))</f>
        <v>0</v>
      </c>
      <c r="U22" s="283">
        <f>IF(AA21=0,"0",ROUND(U21/AA21%,0))</f>
        <v>0</v>
      </c>
      <c r="V22" s="159">
        <f>IF(Z21=0,"0",ROUND(V21/Z21%,0))</f>
        <v>0</v>
      </c>
      <c r="W22" s="283">
        <f>IF(AA21=0,"0",ROUND(W21/AA21%,0))</f>
        <v>1</v>
      </c>
      <c r="X22" s="159">
        <f>IF(Z21=0,"0",ROUND(X21/Z21%,0))</f>
        <v>0</v>
      </c>
      <c r="Y22" s="283">
        <f>IF(AA21=0,"0",ROUND(Y21/AA21%,0))</f>
        <v>0</v>
      </c>
      <c r="Z22" s="291"/>
      <c r="AA22" s="282"/>
      <c r="AB22" s="101"/>
      <c r="AC22" s="293"/>
      <c r="AD22" s="103"/>
    </row>
    <row r="23" spans="1:30" ht="13.8" thickBot="1" x14ac:dyDescent="0.3">
      <c r="A23" s="150" t="s">
        <v>66</v>
      </c>
      <c r="B23" s="101">
        <f>ROUND(AVERAGE(B$12:B20),0)</f>
        <v>3</v>
      </c>
      <c r="C23" s="282">
        <f>ROUND(AVERAGE(C$12:C20),0)</f>
        <v>0</v>
      </c>
      <c r="D23" s="101">
        <f>ROUND(AVERAGE(D$12:D20),0)</f>
        <v>20</v>
      </c>
      <c r="E23" s="282">
        <f>ROUND(AVERAGE(E$12:E20),0)</f>
        <v>3</v>
      </c>
      <c r="F23" s="101">
        <f>ROUND(AVERAGE(F$12:F20),0)</f>
        <v>145</v>
      </c>
      <c r="G23" s="282">
        <f>ROUND(AVERAGE(G$12:G20),0)</f>
        <v>21</v>
      </c>
      <c r="H23" s="101">
        <f>ROUND(AVERAGE(H$12:H20),0)</f>
        <v>388</v>
      </c>
      <c r="I23" s="282">
        <f>ROUND(AVERAGE(I$12:I20),0)</f>
        <v>23</v>
      </c>
      <c r="J23" s="101">
        <f>ROUND(AVERAGE(J$12:J20),0)</f>
        <v>182</v>
      </c>
      <c r="K23" s="282">
        <f>ROUND(AVERAGE(K$12:K20),0)</f>
        <v>4</v>
      </c>
      <c r="L23" s="101">
        <f>ROUND(AVERAGE(L$12:L20),0)</f>
        <v>30</v>
      </c>
      <c r="M23" s="282">
        <f>ROUND(AVERAGE(M$12:M20),0)</f>
        <v>1</v>
      </c>
      <c r="N23" s="101">
        <f>ROUND(AVERAGE(N$12:N20),0)</f>
        <v>5</v>
      </c>
      <c r="O23" s="282">
        <f>ROUND(AVERAGE(O$12:O20),0)</f>
        <v>0</v>
      </c>
      <c r="P23" s="101">
        <f>ROUND(AVERAGE(P$12:P20),0)</f>
        <v>1</v>
      </c>
      <c r="Q23" s="282">
        <f>ROUND(AVERAGE(Q$12:Q20),0)</f>
        <v>0</v>
      </c>
      <c r="R23" s="101">
        <f>ROUND(AVERAGE(R$12:R20),0)</f>
        <v>0</v>
      </c>
      <c r="S23" s="282">
        <f>ROUND(AVERAGE(S$12:S20),0)</f>
        <v>0</v>
      </c>
      <c r="T23" s="101">
        <f>ROUND(AVERAGE(T$12:T20),0)</f>
        <v>0</v>
      </c>
      <c r="U23" s="282">
        <f>ROUND(AVERAGE(U$12:U20),0)</f>
        <v>0</v>
      </c>
      <c r="V23" s="101">
        <f>ROUND(AVERAGE(V$12:V20),0)</f>
        <v>0</v>
      </c>
      <c r="W23" s="282">
        <f>ROUND(AVERAGE(W$12:W20),0)</f>
        <v>0</v>
      </c>
      <c r="X23" s="101">
        <f>ROUND(AVERAGE(X$12:X20),0)</f>
        <v>0</v>
      </c>
      <c r="Y23" s="282">
        <f>ROUND(AVERAGE(Y$12:Y20),0)</f>
        <v>0</v>
      </c>
      <c r="Z23" s="291">
        <f>ROUND(AVERAGE(Z$12:Z20),0)</f>
        <v>774</v>
      </c>
      <c r="AA23" s="282">
        <f>ROUND(AVERAGE(AA$12:AA20),0)</f>
        <v>53</v>
      </c>
      <c r="AB23" s="101">
        <f>ROUND(AVERAGE(AB$12:AB20),0)</f>
        <v>828</v>
      </c>
      <c r="AC23" s="293"/>
      <c r="AD23" s="103"/>
    </row>
    <row r="24" spans="1:30" x14ac:dyDescent="0.25">
      <c r="A24" s="104" t="s">
        <v>6</v>
      </c>
      <c r="B24" s="105"/>
      <c r="C24" s="106">
        <f>SUM(B21:Y21)</f>
        <v>5793</v>
      </c>
      <c r="E24" s="108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9"/>
      <c r="AD24" s="110"/>
    </row>
    <row r="25" spans="1:30" x14ac:dyDescent="0.25">
      <c r="A25" s="111" t="s">
        <v>7</v>
      </c>
      <c r="B25" s="105"/>
      <c r="C25" s="112">
        <f>SUM(N21,P21,R21,T21,V21,X21,L21,J21,H21,F21,D21,B21)</f>
        <v>5419</v>
      </c>
      <c r="D25" s="113">
        <f>C25/C24</f>
        <v>0.93543932332124979</v>
      </c>
      <c r="E25" s="108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9"/>
      <c r="AD25" s="110"/>
    </row>
    <row r="26" spans="1:30" x14ac:dyDescent="0.25">
      <c r="A26" s="111" t="s">
        <v>8</v>
      </c>
      <c r="B26" s="105"/>
      <c r="C26" s="112">
        <f>SUM(O21,Q21,S21,U21,W21,Y21,M21,K21,I21,G21,E21,C21)</f>
        <v>374</v>
      </c>
      <c r="D26" s="113">
        <f>C26/C24</f>
        <v>6.456067667875022E-2</v>
      </c>
      <c r="E26" s="108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9"/>
      <c r="AD26" s="110"/>
    </row>
    <row r="27" spans="1:30" x14ac:dyDescent="0.25">
      <c r="A27" s="104" t="s">
        <v>9</v>
      </c>
      <c r="B27" s="105"/>
      <c r="E27" s="105" t="s">
        <v>2</v>
      </c>
      <c r="F27" s="105">
        <v>56</v>
      </c>
      <c r="G27" s="114" t="s">
        <v>10</v>
      </c>
      <c r="H27" s="105"/>
      <c r="I27" s="105"/>
      <c r="J27" s="105"/>
      <c r="K27" s="105"/>
      <c r="L27" s="105"/>
      <c r="M27" s="105"/>
      <c r="N27" s="105"/>
      <c r="O27" s="105"/>
      <c r="P27" s="105"/>
      <c r="Q27" s="109"/>
      <c r="AD27" s="110"/>
    </row>
    <row r="28" spans="1:30" x14ac:dyDescent="0.25">
      <c r="A28" s="111"/>
      <c r="B28" s="105"/>
      <c r="E28" s="105" t="s">
        <v>3</v>
      </c>
      <c r="F28" s="105">
        <v>51</v>
      </c>
      <c r="G28" s="114" t="s">
        <v>10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9"/>
      <c r="AD28" s="110"/>
    </row>
    <row r="29" spans="1:30" x14ac:dyDescent="0.25">
      <c r="A29" s="104" t="s">
        <v>11</v>
      </c>
      <c r="B29" s="105"/>
      <c r="C29" s="105"/>
      <c r="D29" s="105"/>
      <c r="E29" s="105"/>
      <c r="F29" s="107">
        <v>80</v>
      </c>
      <c r="G29" s="114" t="s">
        <v>10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9"/>
      <c r="AD29" s="110"/>
    </row>
    <row r="30" spans="1:30" x14ac:dyDescent="0.25">
      <c r="A30" s="104" t="s">
        <v>15</v>
      </c>
      <c r="B30" s="105">
        <v>66</v>
      </c>
      <c r="C30" s="115" t="s">
        <v>10</v>
      </c>
      <c r="D30" s="116" t="s">
        <v>16</v>
      </c>
      <c r="E30" s="105"/>
      <c r="F30" s="107">
        <v>59</v>
      </c>
      <c r="G30" s="114" t="s">
        <v>10</v>
      </c>
      <c r="H30" s="105"/>
      <c r="I30" s="105"/>
      <c r="J30" s="105"/>
      <c r="K30" s="105"/>
      <c r="L30" s="105"/>
      <c r="M30" s="105"/>
      <c r="N30" s="105"/>
      <c r="O30" s="105"/>
      <c r="P30" s="105"/>
      <c r="Q30" s="109"/>
      <c r="AD30" s="110"/>
    </row>
    <row r="31" spans="1:30" x14ac:dyDescent="0.25">
      <c r="A31" s="104" t="s">
        <v>13</v>
      </c>
      <c r="B31" s="105">
        <v>56</v>
      </c>
      <c r="C31" s="115" t="s">
        <v>10</v>
      </c>
      <c r="D31" s="116" t="s">
        <v>14</v>
      </c>
      <c r="E31" s="105"/>
      <c r="F31" s="107">
        <v>51</v>
      </c>
      <c r="G31" s="114" t="s">
        <v>10</v>
      </c>
      <c r="H31" s="105"/>
      <c r="I31" s="105"/>
      <c r="J31" s="105"/>
      <c r="K31" s="105"/>
      <c r="L31" s="105"/>
      <c r="M31" s="105"/>
      <c r="N31" s="105"/>
      <c r="O31" s="105"/>
      <c r="P31" s="105"/>
      <c r="Q31" s="109"/>
      <c r="AD31" s="110"/>
    </row>
    <row r="32" spans="1:30" x14ac:dyDescent="0.25">
      <c r="A32" s="104" t="s">
        <v>149</v>
      </c>
      <c r="B32" s="105">
        <v>46</v>
      </c>
      <c r="C32" s="115" t="s">
        <v>10</v>
      </c>
      <c r="D32" s="116" t="s">
        <v>12</v>
      </c>
      <c r="E32" s="105"/>
      <c r="F32" s="107">
        <v>42</v>
      </c>
      <c r="G32" s="114" t="s">
        <v>10</v>
      </c>
      <c r="H32" s="105"/>
      <c r="I32" s="105"/>
      <c r="J32" s="105"/>
      <c r="K32" s="105"/>
      <c r="L32" s="105"/>
      <c r="M32" s="105"/>
      <c r="N32" s="105"/>
      <c r="O32" s="105"/>
      <c r="P32" s="105"/>
      <c r="Q32" s="109"/>
      <c r="AD32" s="110"/>
    </row>
    <row r="33" spans="1:31" x14ac:dyDescent="0.25">
      <c r="A33" s="298" t="s">
        <v>69</v>
      </c>
      <c r="B33" s="299"/>
      <c r="C33" s="74" t="s">
        <v>70</v>
      </c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AD33" s="118"/>
    </row>
    <row r="34" spans="1:31" x14ac:dyDescent="0.25">
      <c r="A34" s="117" t="s">
        <v>67</v>
      </c>
      <c r="B34" s="119">
        <v>21.68</v>
      </c>
      <c r="C34" s="121">
        <v>99.76</v>
      </c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AD34" s="118"/>
    </row>
    <row r="35" spans="1:31" x14ac:dyDescent="0.25">
      <c r="A35" s="120" t="s">
        <v>68</v>
      </c>
      <c r="B35" s="121">
        <v>45.45</v>
      </c>
      <c r="C35" s="121">
        <v>99.47</v>
      </c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123"/>
    </row>
    <row r="36" spans="1:31" x14ac:dyDescent="0.25">
      <c r="A36" s="107"/>
      <c r="B36" s="160">
        <v>23.22</v>
      </c>
      <c r="C36" s="160">
        <v>99.74</v>
      </c>
      <c r="D36" s="160"/>
      <c r="E36" s="160"/>
      <c r="F36" s="160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1" x14ac:dyDescent="0.25">
      <c r="B37" s="160"/>
      <c r="C37" s="160"/>
      <c r="D37" s="160"/>
      <c r="E37" s="160"/>
      <c r="F37" s="160"/>
      <c r="AE37" s="107"/>
    </row>
    <row r="38" spans="1:31" x14ac:dyDescent="0.25">
      <c r="A38" s="107"/>
      <c r="B38" s="160"/>
      <c r="C38" s="160"/>
      <c r="E38" s="160"/>
      <c r="F38" s="160"/>
      <c r="AE38" s="107"/>
    </row>
    <row r="39" spans="1:31" x14ac:dyDescent="0.25">
      <c r="A39" s="107"/>
      <c r="B39" s="160"/>
      <c r="C39" s="160"/>
      <c r="D39" s="160"/>
      <c r="E39" s="160"/>
      <c r="F39" s="160"/>
      <c r="AE39" s="107"/>
    </row>
    <row r="40" spans="1:31" x14ac:dyDescent="0.25">
      <c r="A40" s="107"/>
      <c r="B40" s="160"/>
      <c r="C40" s="160"/>
      <c r="D40" s="160"/>
      <c r="E40" s="160"/>
      <c r="F40" s="160"/>
      <c r="AE40" s="107"/>
    </row>
    <row r="41" spans="1:31" x14ac:dyDescent="0.25">
      <c r="A41" s="107"/>
      <c r="B41" s="107"/>
      <c r="AE41" s="107"/>
    </row>
    <row r="42" spans="1:31" x14ac:dyDescent="0.25">
      <c r="A42" s="107"/>
      <c r="B42" s="107"/>
      <c r="AE42" s="107"/>
    </row>
    <row r="43" spans="1:31" x14ac:dyDescent="0.25">
      <c r="A43" s="107"/>
      <c r="B43" s="107"/>
      <c r="AE43" s="107"/>
    </row>
    <row r="44" spans="1:31" x14ac:dyDescent="0.25">
      <c r="A44" s="107"/>
      <c r="B44" s="107"/>
      <c r="AE44" s="107"/>
    </row>
    <row r="45" spans="1:31" x14ac:dyDescent="0.25">
      <c r="A45" s="107"/>
      <c r="B45" s="107"/>
      <c r="AE45" s="107"/>
    </row>
    <row r="46" spans="1:31" x14ac:dyDescent="0.25">
      <c r="A46" s="107"/>
      <c r="B46" s="107"/>
      <c r="AE46" s="107"/>
    </row>
    <row r="47" spans="1:31" x14ac:dyDescent="0.25">
      <c r="A47" s="107"/>
      <c r="B47" s="107"/>
      <c r="AE47" s="107"/>
    </row>
    <row r="48" spans="1:31" x14ac:dyDescent="0.25">
      <c r="A48" s="107"/>
      <c r="B48" s="107"/>
      <c r="AE48" s="107"/>
    </row>
    <row r="49" spans="1:31" x14ac:dyDescent="0.25">
      <c r="A49" s="107"/>
      <c r="B49" s="107"/>
      <c r="AE49" s="107"/>
    </row>
    <row r="50" spans="1:31" x14ac:dyDescent="0.25">
      <c r="A50" s="107"/>
      <c r="B50" s="107"/>
      <c r="AE50" s="107"/>
    </row>
    <row r="51" spans="1:31" x14ac:dyDescent="0.25">
      <c r="A51" s="107"/>
      <c r="B51" s="107"/>
      <c r="AE51" s="107"/>
    </row>
    <row r="52" spans="1:31" x14ac:dyDescent="0.25">
      <c r="A52" s="107"/>
      <c r="B52" s="107"/>
      <c r="AE52" s="107"/>
    </row>
    <row r="53" spans="1:31" x14ac:dyDescent="0.25">
      <c r="A53" s="107"/>
      <c r="B53" s="107"/>
      <c r="AE53" s="107"/>
    </row>
    <row r="54" spans="1:31" x14ac:dyDescent="0.25">
      <c r="A54" s="107"/>
      <c r="B54" s="107"/>
      <c r="AE54" s="107"/>
    </row>
    <row r="55" spans="1:31" x14ac:dyDescent="0.25">
      <c r="A55" s="107"/>
      <c r="B55" s="107"/>
      <c r="AE55" s="107"/>
    </row>
    <row r="56" spans="1:31" x14ac:dyDescent="0.25">
      <c r="A56" s="107"/>
      <c r="B56" s="107"/>
      <c r="AE56" s="107"/>
    </row>
    <row r="57" spans="1:31" x14ac:dyDescent="0.25">
      <c r="A57" s="107"/>
      <c r="B57" s="107"/>
      <c r="AE57" s="107"/>
    </row>
    <row r="58" spans="1:31" x14ac:dyDescent="0.25">
      <c r="A58" s="107"/>
      <c r="B58" s="107"/>
      <c r="AE58" s="107"/>
    </row>
    <row r="59" spans="1:31" x14ac:dyDescent="0.25">
      <c r="A59" s="107"/>
      <c r="B59" s="107"/>
      <c r="AE59" s="107"/>
    </row>
    <row r="60" spans="1:31" x14ac:dyDescent="0.25">
      <c r="A60" s="107"/>
      <c r="B60" s="107"/>
      <c r="AE60" s="107"/>
    </row>
    <row r="61" spans="1:31" x14ac:dyDescent="0.25">
      <c r="A61" s="107"/>
      <c r="B61" s="107"/>
      <c r="AE61" s="107"/>
    </row>
    <row r="62" spans="1:31" x14ac:dyDescent="0.25">
      <c r="A62" s="107"/>
      <c r="B62" s="107"/>
      <c r="AE62" s="107"/>
    </row>
    <row r="63" spans="1:31" x14ac:dyDescent="0.25">
      <c r="A63" s="107"/>
      <c r="B63" s="107"/>
      <c r="AE63" s="107"/>
    </row>
    <row r="64" spans="1:31" x14ac:dyDescent="0.25">
      <c r="A64" s="107"/>
      <c r="B64" s="107"/>
      <c r="AE64" s="107"/>
    </row>
    <row r="65" spans="1:31" x14ac:dyDescent="0.25">
      <c r="A65" s="107"/>
      <c r="B65" s="107"/>
      <c r="AE65" s="107"/>
    </row>
    <row r="66" spans="1:31" x14ac:dyDescent="0.25">
      <c r="A66" s="107"/>
      <c r="B66" s="107"/>
      <c r="AE66" s="107"/>
    </row>
    <row r="67" spans="1:31" x14ac:dyDescent="0.25">
      <c r="A67" s="107"/>
      <c r="B67" s="107"/>
      <c r="AE67" s="107"/>
    </row>
    <row r="68" spans="1:31" x14ac:dyDescent="0.25">
      <c r="A68" s="107"/>
      <c r="B68" s="107"/>
      <c r="AE68" s="107"/>
    </row>
    <row r="69" spans="1:31" x14ac:dyDescent="0.25">
      <c r="A69" s="107"/>
      <c r="B69" s="107"/>
      <c r="AE69" s="107"/>
    </row>
    <row r="70" spans="1:31" x14ac:dyDescent="0.25">
      <c r="A70" s="107"/>
      <c r="B70" s="107"/>
      <c r="AE70" s="107"/>
    </row>
    <row r="71" spans="1:31" x14ac:dyDescent="0.25">
      <c r="A71" s="107"/>
      <c r="B71" s="107"/>
      <c r="AE71" s="107"/>
    </row>
    <row r="72" spans="1:31" x14ac:dyDescent="0.25">
      <c r="A72" s="107"/>
      <c r="B72" s="107"/>
      <c r="AE72" s="107"/>
    </row>
    <row r="73" spans="1:31" x14ac:dyDescent="0.25">
      <c r="A73" s="107"/>
      <c r="B73" s="107"/>
      <c r="AE73" s="107"/>
    </row>
    <row r="74" spans="1:31" x14ac:dyDescent="0.25">
      <c r="A74" s="107"/>
      <c r="B74" s="107"/>
      <c r="AE74" s="107"/>
    </row>
    <row r="75" spans="1:31" x14ac:dyDescent="0.25">
      <c r="A75" s="107"/>
      <c r="B75" s="107"/>
      <c r="AE75" s="107"/>
    </row>
    <row r="76" spans="1:31" x14ac:dyDescent="0.25">
      <c r="A76" s="107"/>
      <c r="B76" s="107"/>
      <c r="AE76" s="107"/>
    </row>
    <row r="77" spans="1:31" x14ac:dyDescent="0.25">
      <c r="A77" s="107"/>
      <c r="B77" s="107"/>
      <c r="AE77" s="107"/>
    </row>
    <row r="78" spans="1:31" x14ac:dyDescent="0.25">
      <c r="A78" s="107"/>
      <c r="B78" s="107"/>
      <c r="AE78" s="107"/>
    </row>
    <row r="79" spans="1:31" x14ac:dyDescent="0.25">
      <c r="A79" s="107"/>
      <c r="B79" s="107"/>
      <c r="AE79" s="107"/>
    </row>
    <row r="80" spans="1:31" x14ac:dyDescent="0.25">
      <c r="A80" s="107"/>
      <c r="B80" s="107"/>
      <c r="AE80" s="107"/>
    </row>
    <row r="81" spans="1:31" x14ac:dyDescent="0.25">
      <c r="A81" s="107"/>
      <c r="B81" s="107"/>
      <c r="AE81" s="107"/>
    </row>
    <row r="82" spans="1:31" x14ac:dyDescent="0.25">
      <c r="A82" s="107"/>
      <c r="B82" s="107"/>
      <c r="AE82" s="107"/>
    </row>
    <row r="83" spans="1:31" x14ac:dyDescent="0.25">
      <c r="A83" s="107"/>
      <c r="B83" s="107"/>
      <c r="AE83" s="107"/>
    </row>
    <row r="84" spans="1:31" x14ac:dyDescent="0.25">
      <c r="A84" s="107"/>
      <c r="B84" s="107"/>
      <c r="AE84" s="107"/>
    </row>
    <row r="85" spans="1:31" x14ac:dyDescent="0.25">
      <c r="A85" s="107"/>
      <c r="B85" s="107"/>
      <c r="AE85" s="107"/>
    </row>
    <row r="86" spans="1:31" x14ac:dyDescent="0.25">
      <c r="A86" s="107"/>
      <c r="B86" s="107"/>
      <c r="AE86" s="107"/>
    </row>
    <row r="87" spans="1:31" x14ac:dyDescent="0.25">
      <c r="A87" s="107"/>
      <c r="B87" s="107"/>
      <c r="AE87" s="107"/>
    </row>
    <row r="88" spans="1:31" x14ac:dyDescent="0.25">
      <c r="A88" s="107"/>
      <c r="B88" s="107"/>
      <c r="AE88" s="107"/>
    </row>
    <row r="89" spans="1:31" x14ac:dyDescent="0.25">
      <c r="A89" s="107"/>
      <c r="B89" s="107"/>
      <c r="AE89" s="107"/>
    </row>
    <row r="90" spans="1:31" x14ac:dyDescent="0.25">
      <c r="A90" s="107"/>
      <c r="B90" s="107"/>
      <c r="AE90" s="107"/>
    </row>
    <row r="91" spans="1:31" x14ac:dyDescent="0.25">
      <c r="A91" s="107"/>
      <c r="B91" s="107"/>
      <c r="AE91" s="107"/>
    </row>
    <row r="92" spans="1:31" x14ac:dyDescent="0.25">
      <c r="A92" s="107"/>
      <c r="B92" s="107"/>
      <c r="AE92" s="107"/>
    </row>
    <row r="93" spans="1:31" x14ac:dyDescent="0.25">
      <c r="A93" s="107"/>
      <c r="B93" s="107"/>
      <c r="AE93" s="107"/>
    </row>
    <row r="94" spans="1:31" x14ac:dyDescent="0.25">
      <c r="A94" s="107"/>
      <c r="B94" s="107"/>
      <c r="AE94" s="107"/>
    </row>
    <row r="95" spans="1:31" x14ac:dyDescent="0.25">
      <c r="A95" s="107"/>
      <c r="B95" s="107"/>
      <c r="AE95" s="107"/>
    </row>
    <row r="96" spans="1:31" x14ac:dyDescent="0.25">
      <c r="A96" s="107"/>
      <c r="B96" s="107"/>
      <c r="AE96" s="107"/>
    </row>
    <row r="97" spans="1:31" x14ac:dyDescent="0.25">
      <c r="A97" s="107"/>
      <c r="B97" s="107"/>
      <c r="AE97" s="107"/>
    </row>
    <row r="98" spans="1:31" x14ac:dyDescent="0.25">
      <c r="A98" s="107"/>
      <c r="B98" s="107"/>
      <c r="AE98" s="107"/>
    </row>
    <row r="99" spans="1:31" x14ac:dyDescent="0.25">
      <c r="A99" s="107"/>
      <c r="B99" s="107"/>
      <c r="AE99" s="107"/>
    </row>
    <row r="100" spans="1:31" x14ac:dyDescent="0.25">
      <c r="A100" s="107"/>
      <c r="B100" s="107"/>
      <c r="AE100" s="107"/>
    </row>
    <row r="101" spans="1:31" x14ac:dyDescent="0.25">
      <c r="A101" s="107"/>
      <c r="B101" s="107"/>
      <c r="AE101" s="107"/>
    </row>
    <row r="102" spans="1:31" x14ac:dyDescent="0.25">
      <c r="A102" s="107"/>
      <c r="B102" s="107"/>
      <c r="AE102" s="107"/>
    </row>
    <row r="103" spans="1:31" x14ac:dyDescent="0.25">
      <c r="A103" s="107"/>
      <c r="B103" s="107"/>
      <c r="AE103" s="107"/>
    </row>
    <row r="104" spans="1:31" x14ac:dyDescent="0.25">
      <c r="A104" s="107"/>
      <c r="B104" s="107"/>
      <c r="AE104" s="107"/>
    </row>
    <row r="105" spans="1:31" x14ac:dyDescent="0.25">
      <c r="A105" s="107"/>
      <c r="B105" s="107"/>
      <c r="AE105" s="107"/>
    </row>
    <row r="106" spans="1:31" x14ac:dyDescent="0.25">
      <c r="A106" s="107"/>
      <c r="B106" s="107"/>
      <c r="AE106" s="107"/>
    </row>
    <row r="107" spans="1:31" x14ac:dyDescent="0.25">
      <c r="A107" s="107"/>
      <c r="B107" s="107"/>
      <c r="AE107" s="107"/>
    </row>
    <row r="108" spans="1:31" x14ac:dyDescent="0.25">
      <c r="A108" s="107"/>
      <c r="B108" s="107"/>
      <c r="AE108" s="107"/>
    </row>
    <row r="109" spans="1:31" x14ac:dyDescent="0.25">
      <c r="A109" s="107"/>
      <c r="B109" s="107"/>
      <c r="AE109" s="107"/>
    </row>
    <row r="110" spans="1:31" x14ac:dyDescent="0.25">
      <c r="A110" s="107"/>
      <c r="B110" s="107"/>
      <c r="AE110" s="107"/>
    </row>
    <row r="111" spans="1:31" x14ac:dyDescent="0.25">
      <c r="A111" s="107"/>
      <c r="B111" s="107"/>
      <c r="AE111" s="107"/>
    </row>
    <row r="112" spans="1:31" x14ac:dyDescent="0.25">
      <c r="A112" s="107"/>
      <c r="B112" s="107"/>
      <c r="AE112" s="107"/>
    </row>
    <row r="113" spans="1:31" x14ac:dyDescent="0.25">
      <c r="A113" s="107"/>
      <c r="B113" s="107"/>
      <c r="AE113" s="107"/>
    </row>
    <row r="114" spans="1:31" x14ac:dyDescent="0.25">
      <c r="A114" s="107"/>
      <c r="B114" s="107"/>
      <c r="AE114" s="107"/>
    </row>
    <row r="115" spans="1:31" x14ac:dyDescent="0.25">
      <c r="A115" s="107"/>
      <c r="B115" s="107"/>
      <c r="AE115" s="107"/>
    </row>
    <row r="116" spans="1:31" x14ac:dyDescent="0.25">
      <c r="A116" s="107"/>
      <c r="B116" s="107"/>
      <c r="AE116" s="107"/>
    </row>
    <row r="117" spans="1:31" x14ac:dyDescent="0.25">
      <c r="A117" s="107"/>
      <c r="B117" s="107"/>
      <c r="AE117" s="107"/>
    </row>
    <row r="118" spans="1:31" x14ac:dyDescent="0.25">
      <c r="A118" s="107"/>
      <c r="B118" s="107"/>
      <c r="AE118" s="107"/>
    </row>
    <row r="119" spans="1:31" x14ac:dyDescent="0.25">
      <c r="A119" s="107"/>
      <c r="B119" s="107"/>
      <c r="AE119" s="107"/>
    </row>
    <row r="120" spans="1:31" x14ac:dyDescent="0.25">
      <c r="A120" s="107"/>
      <c r="B120" s="107"/>
      <c r="AE120" s="107"/>
    </row>
    <row r="121" spans="1:31" x14ac:dyDescent="0.25">
      <c r="A121" s="107"/>
      <c r="B121" s="107"/>
      <c r="AE121" s="107"/>
    </row>
    <row r="122" spans="1:31" x14ac:dyDescent="0.25">
      <c r="A122" s="107"/>
      <c r="B122" s="107"/>
      <c r="AE122" s="107"/>
    </row>
    <row r="123" spans="1:31" x14ac:dyDescent="0.25">
      <c r="A123" s="107"/>
      <c r="B123" s="107"/>
      <c r="AE123" s="107"/>
    </row>
    <row r="124" spans="1:31" x14ac:dyDescent="0.25">
      <c r="A124" s="107"/>
      <c r="B124" s="107"/>
      <c r="AE124" s="107"/>
    </row>
    <row r="125" spans="1:31" x14ac:dyDescent="0.25">
      <c r="A125" s="107"/>
      <c r="B125" s="107"/>
      <c r="AE125" s="107"/>
    </row>
    <row r="126" spans="1:31" x14ac:dyDescent="0.25">
      <c r="A126" s="107"/>
      <c r="B126" s="107"/>
      <c r="AE126" s="107"/>
    </row>
    <row r="127" spans="1:31" x14ac:dyDescent="0.25">
      <c r="A127" s="107"/>
      <c r="B127" s="107"/>
      <c r="AE127" s="107"/>
    </row>
    <row r="128" spans="1:31" x14ac:dyDescent="0.25">
      <c r="A128" s="107"/>
      <c r="B128" s="107"/>
      <c r="AE128" s="107"/>
    </row>
    <row r="129" spans="1:31" x14ac:dyDescent="0.25">
      <c r="A129" s="107"/>
      <c r="B129" s="107"/>
      <c r="AE129" s="107"/>
    </row>
    <row r="130" spans="1:31" x14ac:dyDescent="0.25">
      <c r="A130" s="107"/>
      <c r="B130" s="107"/>
      <c r="AE130" s="107"/>
    </row>
    <row r="131" spans="1:31" x14ac:dyDescent="0.25">
      <c r="A131" s="107"/>
      <c r="B131" s="107"/>
      <c r="AE131" s="107"/>
    </row>
    <row r="132" spans="1:31" x14ac:dyDescent="0.25">
      <c r="A132" s="107"/>
      <c r="B132" s="107"/>
      <c r="AE132" s="107"/>
    </row>
    <row r="133" spans="1:31" x14ac:dyDescent="0.25">
      <c r="A133" s="107"/>
      <c r="B133" s="107"/>
      <c r="AE133" s="107"/>
    </row>
    <row r="134" spans="1:31" x14ac:dyDescent="0.25">
      <c r="A134" s="107"/>
      <c r="B134" s="107"/>
      <c r="AE134" s="107"/>
    </row>
    <row r="135" spans="1:31" x14ac:dyDescent="0.25">
      <c r="A135" s="107"/>
      <c r="B135" s="107"/>
      <c r="AE135" s="107"/>
    </row>
    <row r="136" spans="1:31" x14ac:dyDescent="0.25">
      <c r="A136" s="107"/>
      <c r="B136" s="107"/>
      <c r="AE136" s="107"/>
    </row>
    <row r="137" spans="1:31" x14ac:dyDescent="0.25">
      <c r="A137" s="107"/>
      <c r="B137" s="107"/>
      <c r="AE137" s="107"/>
    </row>
    <row r="138" spans="1:31" x14ac:dyDescent="0.25">
      <c r="A138" s="107"/>
      <c r="B138" s="107"/>
      <c r="AE138" s="107"/>
    </row>
    <row r="139" spans="1:31" x14ac:dyDescent="0.25">
      <c r="A139" s="107"/>
      <c r="B139" s="107"/>
      <c r="AE139" s="107"/>
    </row>
    <row r="140" spans="1:31" x14ac:dyDescent="0.25">
      <c r="A140" s="107"/>
      <c r="B140" s="107"/>
      <c r="AE140" s="107"/>
    </row>
    <row r="141" spans="1:31" x14ac:dyDescent="0.25">
      <c r="A141" s="107"/>
      <c r="B141" s="107"/>
      <c r="AE141" s="107"/>
    </row>
    <row r="142" spans="1:31" x14ac:dyDescent="0.25">
      <c r="A142" s="107"/>
      <c r="B142" s="107"/>
      <c r="AE142" s="107"/>
    </row>
    <row r="143" spans="1:31" x14ac:dyDescent="0.25">
      <c r="A143" s="107"/>
      <c r="B143" s="107"/>
      <c r="AE143" s="107"/>
    </row>
    <row r="144" spans="1:31" x14ac:dyDescent="0.25">
      <c r="A144" s="107"/>
      <c r="B144" s="107"/>
      <c r="AE144" s="107"/>
    </row>
    <row r="145" spans="1:31" x14ac:dyDescent="0.25">
      <c r="A145" s="107"/>
      <c r="B145" s="107"/>
      <c r="AE145" s="107"/>
    </row>
    <row r="146" spans="1:31" x14ac:dyDescent="0.25">
      <c r="A146" s="107"/>
      <c r="B146" s="107"/>
      <c r="AE146" s="107"/>
    </row>
    <row r="147" spans="1:31" x14ac:dyDescent="0.25">
      <c r="A147" s="107"/>
      <c r="B147" s="107"/>
      <c r="AE147" s="107"/>
    </row>
    <row r="148" spans="1:31" x14ac:dyDescent="0.25">
      <c r="A148" s="107"/>
      <c r="B148" s="107"/>
      <c r="AE148" s="107"/>
    </row>
    <row r="149" spans="1:31" x14ac:dyDescent="0.25">
      <c r="A149" s="107"/>
      <c r="B149" s="107"/>
      <c r="AE149" s="107"/>
    </row>
    <row r="150" spans="1:31" x14ac:dyDescent="0.25">
      <c r="A150" s="107"/>
      <c r="B150" s="107"/>
      <c r="AE150" s="107"/>
    </row>
    <row r="151" spans="1:31" x14ac:dyDescent="0.25">
      <c r="A151" s="107"/>
      <c r="B151" s="107"/>
      <c r="AE151" s="107"/>
    </row>
    <row r="152" spans="1:31" x14ac:dyDescent="0.25">
      <c r="A152" s="107"/>
      <c r="B152" s="107"/>
      <c r="AE152" s="107"/>
    </row>
    <row r="153" spans="1:31" x14ac:dyDescent="0.25">
      <c r="A153" s="107"/>
      <c r="B153" s="107"/>
      <c r="AE153" s="107"/>
    </row>
    <row r="154" spans="1:31" x14ac:dyDescent="0.25">
      <c r="A154" s="107"/>
      <c r="B154" s="107"/>
      <c r="AE154" s="107"/>
    </row>
    <row r="155" spans="1:31" x14ac:dyDescent="0.25">
      <c r="A155" s="107"/>
      <c r="B155" s="107"/>
      <c r="AE155" s="107"/>
    </row>
    <row r="156" spans="1:31" x14ac:dyDescent="0.25">
      <c r="A156" s="107"/>
      <c r="B156" s="107"/>
      <c r="AE156" s="107"/>
    </row>
    <row r="157" spans="1:31" x14ac:dyDescent="0.25">
      <c r="A157" s="107"/>
      <c r="B157" s="107"/>
      <c r="AE157" s="107"/>
    </row>
    <row r="158" spans="1:31" x14ac:dyDescent="0.25">
      <c r="A158" s="107"/>
      <c r="B158" s="107"/>
      <c r="AE158" s="107"/>
    </row>
    <row r="159" spans="1:31" x14ac:dyDescent="0.25">
      <c r="A159" s="107"/>
      <c r="B159" s="107"/>
      <c r="AE159" s="107"/>
    </row>
    <row r="160" spans="1:31" x14ac:dyDescent="0.25">
      <c r="A160" s="107"/>
      <c r="B160" s="107"/>
      <c r="AE160" s="107"/>
    </row>
    <row r="161" spans="1:31" x14ac:dyDescent="0.25">
      <c r="A161" s="107"/>
      <c r="B161" s="107"/>
      <c r="AE161" s="107"/>
    </row>
    <row r="162" spans="1:31" x14ac:dyDescent="0.25">
      <c r="A162" s="107"/>
      <c r="B162" s="107"/>
      <c r="AE162" s="107"/>
    </row>
    <row r="163" spans="1:31" x14ac:dyDescent="0.25">
      <c r="A163" s="107"/>
      <c r="B163" s="107"/>
      <c r="AE163" s="107"/>
    </row>
    <row r="164" spans="1:31" x14ac:dyDescent="0.25">
      <c r="A164" s="107"/>
      <c r="B164" s="107"/>
      <c r="AE164" s="107"/>
    </row>
    <row r="165" spans="1:31" x14ac:dyDescent="0.25">
      <c r="A165" s="107"/>
      <c r="B165" s="107"/>
      <c r="AE165" s="107"/>
    </row>
    <row r="166" spans="1:31" x14ac:dyDescent="0.25">
      <c r="A166" s="107"/>
      <c r="B166" s="107"/>
      <c r="AE166" s="107"/>
    </row>
    <row r="167" spans="1:31" x14ac:dyDescent="0.25">
      <c r="A167" s="107"/>
      <c r="B167" s="107"/>
      <c r="AE167" s="107"/>
    </row>
    <row r="168" spans="1:31" x14ac:dyDescent="0.25">
      <c r="A168" s="107"/>
      <c r="B168" s="107"/>
      <c r="AE168" s="107"/>
    </row>
    <row r="169" spans="1:31" x14ac:dyDescent="0.25">
      <c r="A169" s="107"/>
      <c r="B169" s="107"/>
      <c r="AE169" s="107"/>
    </row>
    <row r="170" spans="1:31" x14ac:dyDescent="0.25">
      <c r="A170" s="107"/>
      <c r="B170" s="107"/>
      <c r="AE170" s="107"/>
    </row>
    <row r="171" spans="1:31" x14ac:dyDescent="0.25">
      <c r="A171" s="107"/>
      <c r="B171" s="107"/>
      <c r="AE171" s="107"/>
    </row>
    <row r="172" spans="1:31" x14ac:dyDescent="0.25">
      <c r="A172" s="107"/>
      <c r="B172" s="107"/>
      <c r="AE172" s="107"/>
    </row>
    <row r="173" spans="1:31" x14ac:dyDescent="0.25">
      <c r="A173" s="107"/>
      <c r="B173" s="107"/>
      <c r="AE173" s="107"/>
    </row>
    <row r="174" spans="1:31" x14ac:dyDescent="0.25">
      <c r="A174" s="107"/>
      <c r="B174" s="107"/>
      <c r="AE174" s="107"/>
    </row>
    <row r="175" spans="1:31" x14ac:dyDescent="0.25">
      <c r="A175" s="107"/>
      <c r="B175" s="107"/>
      <c r="AE175" s="107"/>
    </row>
    <row r="176" spans="1:31" x14ac:dyDescent="0.25">
      <c r="A176" s="107"/>
      <c r="B176" s="107"/>
      <c r="AE176" s="107"/>
    </row>
    <row r="177" spans="1:31" x14ac:dyDescent="0.25">
      <c r="A177" s="107"/>
      <c r="B177" s="107"/>
      <c r="AE177" s="107"/>
    </row>
    <row r="178" spans="1:31" x14ac:dyDescent="0.25">
      <c r="A178" s="107"/>
      <c r="B178" s="107"/>
      <c r="AE178" s="107"/>
    </row>
    <row r="179" spans="1:31" x14ac:dyDescent="0.25">
      <c r="A179" s="107"/>
      <c r="B179" s="107"/>
      <c r="AE179" s="107"/>
    </row>
    <row r="180" spans="1:31" x14ac:dyDescent="0.25">
      <c r="A180" s="107"/>
      <c r="B180" s="107"/>
      <c r="AE180" s="107"/>
    </row>
    <row r="181" spans="1:31" x14ac:dyDescent="0.25">
      <c r="A181" s="107"/>
      <c r="B181" s="107"/>
      <c r="AE181" s="107"/>
    </row>
    <row r="182" spans="1:31" x14ac:dyDescent="0.25">
      <c r="A182" s="107"/>
      <c r="B182" s="107"/>
      <c r="AE182" s="107"/>
    </row>
    <row r="183" spans="1:31" x14ac:dyDescent="0.25">
      <c r="A183" s="107"/>
      <c r="B183" s="107"/>
      <c r="AE183" s="107"/>
    </row>
    <row r="184" spans="1:31" x14ac:dyDescent="0.25">
      <c r="A184" s="107"/>
      <c r="B184" s="107"/>
      <c r="AE184" s="107"/>
    </row>
    <row r="185" spans="1:31" x14ac:dyDescent="0.25">
      <c r="A185" s="107"/>
      <c r="B185" s="107"/>
      <c r="AE185" s="107"/>
    </row>
    <row r="186" spans="1:31" x14ac:dyDescent="0.25">
      <c r="A186" s="107"/>
      <c r="B186" s="107"/>
      <c r="AE186" s="107"/>
    </row>
    <row r="187" spans="1:31" x14ac:dyDescent="0.25">
      <c r="A187" s="107"/>
      <c r="B187" s="107"/>
      <c r="AE187" s="107"/>
    </row>
    <row r="188" spans="1:31" x14ac:dyDescent="0.25">
      <c r="A188" s="107"/>
      <c r="B188" s="107"/>
      <c r="AE188" s="107"/>
    </row>
    <row r="189" spans="1:31" x14ac:dyDescent="0.25">
      <c r="A189" s="107"/>
      <c r="B189" s="107"/>
      <c r="AE189" s="107"/>
    </row>
    <row r="190" spans="1:31" x14ac:dyDescent="0.25">
      <c r="A190" s="107"/>
      <c r="B190" s="107"/>
      <c r="AE190" s="107"/>
    </row>
    <row r="191" spans="1:31" x14ac:dyDescent="0.25">
      <c r="A191" s="107"/>
      <c r="B191" s="107"/>
      <c r="AE191" s="107"/>
    </row>
    <row r="192" spans="1:31" x14ac:dyDescent="0.25">
      <c r="A192" s="107"/>
      <c r="B192" s="107"/>
      <c r="AE192" s="107"/>
    </row>
    <row r="193" spans="1:31" x14ac:dyDescent="0.25">
      <c r="A193" s="107"/>
      <c r="B193" s="107"/>
      <c r="AE193" s="107"/>
    </row>
    <row r="194" spans="1:31" x14ac:dyDescent="0.25">
      <c r="A194" s="107"/>
      <c r="B194" s="107"/>
      <c r="AE194" s="107"/>
    </row>
    <row r="195" spans="1:31" x14ac:dyDescent="0.25">
      <c r="A195" s="107"/>
      <c r="B195" s="107"/>
      <c r="AE195" s="107"/>
    </row>
    <row r="196" spans="1:31" x14ac:dyDescent="0.25">
      <c r="A196" s="107"/>
      <c r="B196" s="107"/>
      <c r="AE196" s="107"/>
    </row>
    <row r="197" spans="1:31" x14ac:dyDescent="0.25">
      <c r="A197" s="107"/>
      <c r="B197" s="107"/>
      <c r="AE197" s="107"/>
    </row>
    <row r="198" spans="1:31" x14ac:dyDescent="0.25">
      <c r="A198" s="107"/>
      <c r="B198" s="107"/>
      <c r="AE198" s="107"/>
    </row>
    <row r="199" spans="1:31" x14ac:dyDescent="0.25">
      <c r="A199" s="107"/>
      <c r="B199" s="107"/>
      <c r="AE199" s="107"/>
    </row>
    <row r="200" spans="1:31" x14ac:dyDescent="0.25">
      <c r="A200" s="107"/>
      <c r="B200" s="107"/>
      <c r="AE200" s="107"/>
    </row>
    <row r="201" spans="1:31" x14ac:dyDescent="0.25">
      <c r="A201" s="107"/>
      <c r="B201" s="107"/>
      <c r="AE201" s="107"/>
    </row>
    <row r="202" spans="1:31" x14ac:dyDescent="0.25">
      <c r="A202" s="107"/>
      <c r="B202" s="107"/>
      <c r="AE202" s="107"/>
    </row>
    <row r="203" spans="1:31" x14ac:dyDescent="0.25">
      <c r="A203" s="107"/>
      <c r="B203" s="107"/>
      <c r="AE203" s="107"/>
    </row>
    <row r="204" spans="1:31" x14ac:dyDescent="0.25">
      <c r="A204" s="107"/>
      <c r="B204" s="107"/>
      <c r="AE204" s="107"/>
    </row>
    <row r="205" spans="1:31" x14ac:dyDescent="0.25">
      <c r="A205" s="107"/>
      <c r="B205" s="107"/>
      <c r="AE205" s="107"/>
    </row>
    <row r="206" spans="1:31" x14ac:dyDescent="0.25">
      <c r="A206" s="107"/>
      <c r="B206" s="107"/>
      <c r="AE206" s="107"/>
    </row>
    <row r="207" spans="1:31" x14ac:dyDescent="0.25">
      <c r="A207" s="107"/>
      <c r="B207" s="107"/>
      <c r="AE207" s="107"/>
    </row>
    <row r="208" spans="1:31" x14ac:dyDescent="0.25">
      <c r="A208" s="107"/>
      <c r="B208" s="107"/>
      <c r="AE208" s="107"/>
    </row>
    <row r="209" spans="1:31" x14ac:dyDescent="0.25">
      <c r="A209" s="107"/>
      <c r="B209" s="107"/>
      <c r="AE209" s="107"/>
    </row>
    <row r="210" spans="1:31" x14ac:dyDescent="0.25">
      <c r="A210" s="107"/>
      <c r="B210" s="107"/>
      <c r="AE210" s="107"/>
    </row>
    <row r="211" spans="1:31" x14ac:dyDescent="0.25">
      <c r="A211" s="107"/>
      <c r="B211" s="107"/>
      <c r="AE211" s="107"/>
    </row>
    <row r="212" spans="1:31" x14ac:dyDescent="0.25">
      <c r="A212" s="107"/>
      <c r="B212" s="107"/>
      <c r="AE212" s="107"/>
    </row>
    <row r="213" spans="1:31" x14ac:dyDescent="0.25">
      <c r="A213" s="107"/>
      <c r="B213" s="107"/>
      <c r="AE213" s="107"/>
    </row>
    <row r="214" spans="1:31" x14ac:dyDescent="0.25">
      <c r="A214" s="107"/>
      <c r="B214" s="107"/>
      <c r="AE214" s="107"/>
    </row>
    <row r="215" spans="1:31" x14ac:dyDescent="0.25">
      <c r="A215" s="107"/>
      <c r="B215" s="107"/>
      <c r="AE215" s="107"/>
    </row>
    <row r="216" spans="1:31" x14ac:dyDescent="0.25">
      <c r="A216" s="107"/>
      <c r="B216" s="107"/>
      <c r="AE216" s="107"/>
    </row>
    <row r="217" spans="1:31" x14ac:dyDescent="0.25">
      <c r="A217" s="107"/>
      <c r="B217" s="107"/>
      <c r="AE217" s="107"/>
    </row>
    <row r="218" spans="1:31" x14ac:dyDescent="0.25">
      <c r="A218" s="107"/>
      <c r="B218" s="107"/>
      <c r="AE218" s="107"/>
    </row>
    <row r="219" spans="1:31" x14ac:dyDescent="0.25">
      <c r="A219" s="107"/>
      <c r="B219" s="107"/>
      <c r="AE219" s="107"/>
    </row>
    <row r="220" spans="1:31" x14ac:dyDescent="0.25">
      <c r="A220" s="107"/>
      <c r="B220" s="107"/>
      <c r="AE220" s="107"/>
    </row>
    <row r="221" spans="1:31" x14ac:dyDescent="0.25">
      <c r="A221" s="107"/>
      <c r="B221" s="107"/>
      <c r="AE221" s="107"/>
    </row>
    <row r="222" spans="1:31" x14ac:dyDescent="0.25">
      <c r="A222" s="107"/>
      <c r="B222" s="107"/>
      <c r="AE222" s="107"/>
    </row>
    <row r="223" spans="1:31" x14ac:dyDescent="0.25">
      <c r="A223" s="107"/>
      <c r="B223" s="107"/>
      <c r="AE223" s="107"/>
    </row>
    <row r="224" spans="1:31" x14ac:dyDescent="0.25">
      <c r="A224" s="107"/>
      <c r="B224" s="107"/>
      <c r="AE224" s="107"/>
    </row>
    <row r="225" spans="1:31" x14ac:dyDescent="0.25">
      <c r="A225" s="107"/>
      <c r="B225" s="107"/>
      <c r="AE225" s="107"/>
    </row>
    <row r="226" spans="1:31" x14ac:dyDescent="0.25">
      <c r="A226" s="107"/>
      <c r="B226" s="107"/>
      <c r="AE226" s="107"/>
    </row>
    <row r="227" spans="1:31" x14ac:dyDescent="0.25">
      <c r="A227" s="107"/>
      <c r="B227" s="107"/>
      <c r="AE227" s="107"/>
    </row>
    <row r="228" spans="1:31" x14ac:dyDescent="0.25">
      <c r="A228" s="107"/>
      <c r="B228" s="107"/>
      <c r="AE228" s="107"/>
    </row>
    <row r="229" spans="1:31" x14ac:dyDescent="0.25">
      <c r="A229" s="107"/>
      <c r="B229" s="107"/>
      <c r="AE229" s="107"/>
    </row>
    <row r="230" spans="1:31" x14ac:dyDescent="0.25">
      <c r="A230" s="107"/>
      <c r="B230" s="107"/>
      <c r="AE230" s="107"/>
    </row>
  </sheetData>
  <mergeCells count="14">
    <mergeCell ref="L10:M10"/>
    <mergeCell ref="N10:O10"/>
    <mergeCell ref="P10:Q10"/>
    <mergeCell ref="AC10:AD10"/>
    <mergeCell ref="R10:S10"/>
    <mergeCell ref="T10:U10"/>
    <mergeCell ref="V10:W10"/>
    <mergeCell ref="X10:Y10"/>
    <mergeCell ref="J10:K10"/>
    <mergeCell ref="A33:B33"/>
    <mergeCell ref="B10:C10"/>
    <mergeCell ref="D10:E10"/>
    <mergeCell ref="F10:G10"/>
    <mergeCell ref="H10:I10"/>
  </mergeCells>
  <printOptions horizontalCentered="1" verticalCentered="1"/>
  <pageMargins left="0.36" right="0.19685039370078741" top="0.78" bottom="0.77" header="0.31496062992125984" footer="0.51181102362204722"/>
  <pageSetup paperSize="9" scale="96" orientation="landscape" useFirstPageNumber="1" r:id="rId1"/>
  <headerFooter alignWithMargins="0"/>
  <rowBreaks count="1" manualBreakCount="1">
    <brk id="3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CE59"/>
  <sheetViews>
    <sheetView workbookViewId="0"/>
  </sheetViews>
  <sheetFormatPr baseColWidth="10" defaultColWidth="11.44140625" defaultRowHeight="10.199999999999999" x14ac:dyDescent="0.2"/>
  <cols>
    <col min="1" max="1" width="10" style="163" customWidth="1"/>
    <col min="2" max="27" width="4.6640625" style="163" customWidth="1"/>
    <col min="28" max="58" width="0" style="163" hidden="1" customWidth="1"/>
    <col min="59" max="16384" width="11.44140625" style="163"/>
  </cols>
  <sheetData>
    <row r="1" spans="1:83" ht="3.75" customHeight="1" x14ac:dyDescent="0.25"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</row>
    <row r="2" spans="1:83" ht="2.25" customHeight="1" x14ac:dyDescent="0.25"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</row>
    <row r="3" spans="1:83" ht="1.5" customHeight="1" x14ac:dyDescent="0.25">
      <c r="H3" s="164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</row>
    <row r="4" spans="1:83" ht="13.2" x14ac:dyDescent="0.25">
      <c r="B4" s="355">
        <f>'DebitVL sens 1'!C3</f>
        <v>43720</v>
      </c>
      <c r="C4" s="356"/>
      <c r="D4" s="357"/>
      <c r="E4" s="355">
        <f>'DebitVL sens 1'!D3</f>
        <v>43721</v>
      </c>
      <c r="F4" s="356"/>
      <c r="G4" s="357"/>
      <c r="H4" s="355">
        <f>'DebitVL sens 1'!E3</f>
        <v>43722</v>
      </c>
      <c r="I4" s="356"/>
      <c r="J4" s="357"/>
      <c r="K4" s="355">
        <f>'DebitVL sens 1'!F3</f>
        <v>43723</v>
      </c>
      <c r="L4" s="356"/>
      <c r="M4" s="357"/>
      <c r="N4" s="355">
        <f>'DebitVL sens 1'!G3</f>
        <v>43724</v>
      </c>
      <c r="O4" s="356"/>
      <c r="P4" s="357"/>
      <c r="Q4" s="355">
        <f>'DebitVL sens 1'!H3</f>
        <v>43725</v>
      </c>
      <c r="R4" s="356"/>
      <c r="S4" s="357"/>
      <c r="T4" s="355">
        <f>'DebitVL sens 1'!I3</f>
        <v>43726</v>
      </c>
      <c r="U4" s="356"/>
      <c r="V4" s="357"/>
      <c r="W4" s="165" t="s">
        <v>111</v>
      </c>
      <c r="X4" s="166" t="s">
        <v>111</v>
      </c>
      <c r="Y4" s="166" t="s">
        <v>5</v>
      </c>
      <c r="Z4" s="359" t="s">
        <v>112</v>
      </c>
      <c r="AA4" s="360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</row>
    <row r="5" spans="1:83" ht="13.2" x14ac:dyDescent="0.25">
      <c r="A5" s="167" t="s">
        <v>113</v>
      </c>
      <c r="B5" s="168" t="s">
        <v>4</v>
      </c>
      <c r="C5" s="169" t="s">
        <v>3</v>
      </c>
      <c r="D5" s="170" t="s">
        <v>68</v>
      </c>
      <c r="E5" s="168" t="s">
        <v>4</v>
      </c>
      <c r="F5" s="169" t="s">
        <v>3</v>
      </c>
      <c r="G5" s="170" t="s">
        <v>68</v>
      </c>
      <c r="H5" s="168" t="s">
        <v>4</v>
      </c>
      <c r="I5" s="169" t="s">
        <v>3</v>
      </c>
      <c r="J5" s="170" t="s">
        <v>68</v>
      </c>
      <c r="K5" s="168" t="s">
        <v>4</v>
      </c>
      <c r="L5" s="169" t="s">
        <v>3</v>
      </c>
      <c r="M5" s="170" t="s">
        <v>68</v>
      </c>
      <c r="N5" s="168" t="s">
        <v>4</v>
      </c>
      <c r="O5" s="169" t="s">
        <v>3</v>
      </c>
      <c r="P5" s="170" t="s">
        <v>68</v>
      </c>
      <c r="Q5" s="168" t="s">
        <v>4</v>
      </c>
      <c r="R5" s="169" t="s">
        <v>3</v>
      </c>
      <c r="S5" s="170" t="s">
        <v>68</v>
      </c>
      <c r="T5" s="168" t="s">
        <v>4</v>
      </c>
      <c r="U5" s="169" t="s">
        <v>3</v>
      </c>
      <c r="V5" s="170" t="s">
        <v>68</v>
      </c>
      <c r="W5" s="171" t="s">
        <v>4</v>
      </c>
      <c r="X5" s="172" t="s">
        <v>3</v>
      </c>
      <c r="Y5" s="172" t="s">
        <v>3</v>
      </c>
      <c r="Z5" s="172" t="s">
        <v>4</v>
      </c>
      <c r="AA5" s="173" t="s">
        <v>3</v>
      </c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</row>
    <row r="6" spans="1:83" ht="13.2" x14ac:dyDescent="0.25">
      <c r="A6" s="174">
        <v>0</v>
      </c>
      <c r="B6" s="175">
        <f>'DebitVL sens 1'!C4+'DebitPL sens 1'!C4</f>
        <v>2</v>
      </c>
      <c r="C6" s="176">
        <f>'DebitPL sens 1'!C4</f>
        <v>0</v>
      </c>
      <c r="D6" s="177">
        <f t="shared" ref="D6:D29" si="0">IF(B6=0,0,C6/B6)</f>
        <v>0</v>
      </c>
      <c r="E6" s="175">
        <f>'DebitVL sens 1'!D4+'DebitPL sens 1'!D4</f>
        <v>0</v>
      </c>
      <c r="F6" s="176">
        <f>'DebitPL sens 1'!D4</f>
        <v>0</v>
      </c>
      <c r="G6" s="177">
        <f t="shared" ref="G6:G29" si="1">IF(E6=0,0,F6/E6)</f>
        <v>0</v>
      </c>
      <c r="H6" s="175">
        <f>'DebitVL sens 1'!E4+'DebitPL sens 1'!E4</f>
        <v>3</v>
      </c>
      <c r="I6" s="176">
        <f>'DebitPL sens 1'!E4</f>
        <v>0</v>
      </c>
      <c r="J6" s="177">
        <f t="shared" ref="J6:J29" si="2">IF(H6=0,0,I6/H6)</f>
        <v>0</v>
      </c>
      <c r="K6" s="175">
        <f>'DebitVL sens 1'!F4+'DebitPL sens 1'!F4</f>
        <v>6</v>
      </c>
      <c r="L6" s="176">
        <f>'DebitPL sens 1'!F4</f>
        <v>0</v>
      </c>
      <c r="M6" s="177">
        <f t="shared" ref="M6:M29" si="3">IF(K6=0,0,L6/K6)</f>
        <v>0</v>
      </c>
      <c r="N6" s="175">
        <f>'DebitVL sens 1'!G4+'DebitPL sens 1'!G4</f>
        <v>2</v>
      </c>
      <c r="O6" s="176">
        <f>'DebitPL sens 1'!G4</f>
        <v>0</v>
      </c>
      <c r="P6" s="177">
        <f t="shared" ref="P6:P29" si="4">IF(N6=0,0,O6/N6)</f>
        <v>0</v>
      </c>
      <c r="Q6" s="175">
        <f>'DebitVL sens 1'!H4+'DebitPL sens 1'!H4</f>
        <v>0</v>
      </c>
      <c r="R6" s="176">
        <f>'DebitPL sens 1'!H4</f>
        <v>0</v>
      </c>
      <c r="S6" s="177">
        <f t="shared" ref="S6:S29" si="5">IF(Q6=0,0,R6/Q6)</f>
        <v>0</v>
      </c>
      <c r="T6" s="175">
        <f>'DebitVL sens 1'!I4+'DebitPL sens 1'!I4</f>
        <v>1</v>
      </c>
      <c r="U6" s="176">
        <f>'DebitPL sens 1'!I4</f>
        <v>0</v>
      </c>
      <c r="V6" s="177">
        <f t="shared" ref="V6:V29" si="6">IF(T6=0,0,U6/T6)</f>
        <v>0</v>
      </c>
      <c r="W6" s="176">
        <f t="shared" ref="W6:W29" si="7">B6+E6+H6+K6+N6+Q6+T6</f>
        <v>14</v>
      </c>
      <c r="X6" s="176">
        <f t="shared" ref="X6:X29" si="8">C6+F6+I6+L6+O6+R6+U6</f>
        <v>0</v>
      </c>
      <c r="Y6" s="177">
        <f t="shared" ref="Y6:Y29" si="9">IF(W6=0,0,X6/W6)</f>
        <v>0</v>
      </c>
      <c r="Z6" s="178">
        <f t="shared" ref="Z6:Z29" si="10">IF(W6=0,0,AVERAGE(B6,E6,H6,K6,N6,Q6,T6))</f>
        <v>2</v>
      </c>
      <c r="AA6" s="179">
        <f t="shared" ref="AA6:AA29" si="11">IF(X6=0,0,AVERAGE(C6,F6,I6,L6,O6,R6,U6))</f>
        <v>0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</row>
    <row r="7" spans="1:83" ht="13.2" x14ac:dyDescent="0.25">
      <c r="A7" s="180">
        <v>4.1666666666666664E-2</v>
      </c>
      <c r="B7" s="181">
        <f>'DebitVL sens 1'!C5+'DebitPL sens 1'!C5</f>
        <v>2</v>
      </c>
      <c r="C7" s="164">
        <f>'DebitPL sens 1'!C5</f>
        <v>0</v>
      </c>
      <c r="D7" s="182">
        <f t="shared" si="0"/>
        <v>0</v>
      </c>
      <c r="E7" s="181">
        <f>'DebitVL sens 1'!D5+'DebitPL sens 1'!D5</f>
        <v>0</v>
      </c>
      <c r="F7" s="164">
        <f>'DebitPL sens 1'!D5</f>
        <v>0</v>
      </c>
      <c r="G7" s="182">
        <f t="shared" si="1"/>
        <v>0</v>
      </c>
      <c r="H7" s="181">
        <f>'DebitVL sens 1'!E5+'DebitPL sens 1'!E5</f>
        <v>2</v>
      </c>
      <c r="I7" s="164">
        <f>'DebitPL sens 1'!E5</f>
        <v>0</v>
      </c>
      <c r="J7" s="182">
        <f t="shared" si="2"/>
        <v>0</v>
      </c>
      <c r="K7" s="181">
        <f>'DebitVL sens 1'!F5+'DebitPL sens 1'!F5</f>
        <v>6</v>
      </c>
      <c r="L7" s="164">
        <f>'DebitPL sens 1'!F5</f>
        <v>0</v>
      </c>
      <c r="M7" s="182">
        <f t="shared" si="3"/>
        <v>0</v>
      </c>
      <c r="N7" s="181">
        <f>'DebitVL sens 1'!G5+'DebitPL sens 1'!G5</f>
        <v>1</v>
      </c>
      <c r="O7" s="164">
        <f>'DebitPL sens 1'!G5</f>
        <v>0</v>
      </c>
      <c r="P7" s="182">
        <f t="shared" si="4"/>
        <v>0</v>
      </c>
      <c r="Q7" s="181">
        <f>'DebitVL sens 1'!H5+'DebitPL sens 1'!H5</f>
        <v>0</v>
      </c>
      <c r="R7" s="164">
        <f>'DebitPL sens 1'!H5</f>
        <v>0</v>
      </c>
      <c r="S7" s="182">
        <f t="shared" si="5"/>
        <v>0</v>
      </c>
      <c r="T7" s="181">
        <f>'DebitVL sens 1'!I5+'DebitPL sens 1'!I5</f>
        <v>0</v>
      </c>
      <c r="U7" s="164">
        <f>'DebitPL sens 1'!I5</f>
        <v>0</v>
      </c>
      <c r="V7" s="182">
        <f t="shared" si="6"/>
        <v>0</v>
      </c>
      <c r="W7" s="164">
        <f t="shared" si="7"/>
        <v>11</v>
      </c>
      <c r="X7" s="164">
        <f t="shared" si="8"/>
        <v>0</v>
      </c>
      <c r="Y7" s="182">
        <f t="shared" si="9"/>
        <v>0</v>
      </c>
      <c r="Z7" s="183">
        <f t="shared" si="10"/>
        <v>1.5714285714285714</v>
      </c>
      <c r="AA7" s="184">
        <f t="shared" si="11"/>
        <v>0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</row>
    <row r="8" spans="1:83" ht="13.2" x14ac:dyDescent="0.25">
      <c r="A8" s="180">
        <v>8.3333333333333301E-2</v>
      </c>
      <c r="B8" s="181">
        <f>'DebitVL sens 1'!C6+'DebitPL sens 1'!C6</f>
        <v>1</v>
      </c>
      <c r="C8" s="164">
        <f>'DebitPL sens 1'!C6</f>
        <v>1</v>
      </c>
      <c r="D8" s="182">
        <f t="shared" si="0"/>
        <v>1</v>
      </c>
      <c r="E8" s="181">
        <f>'DebitVL sens 1'!D6+'DebitPL sens 1'!D6</f>
        <v>1</v>
      </c>
      <c r="F8" s="164">
        <f>'DebitPL sens 1'!D6</f>
        <v>0</v>
      </c>
      <c r="G8" s="182">
        <f t="shared" si="1"/>
        <v>0</v>
      </c>
      <c r="H8" s="181">
        <f>'DebitVL sens 1'!E6+'DebitPL sens 1'!E6</f>
        <v>7</v>
      </c>
      <c r="I8" s="164">
        <f>'DebitPL sens 1'!E6</f>
        <v>1</v>
      </c>
      <c r="J8" s="182">
        <f t="shared" si="2"/>
        <v>0.14285714285714285</v>
      </c>
      <c r="K8" s="181">
        <f>'DebitVL sens 1'!F6+'DebitPL sens 1'!F6</f>
        <v>6</v>
      </c>
      <c r="L8" s="164">
        <f>'DebitPL sens 1'!F6</f>
        <v>0</v>
      </c>
      <c r="M8" s="182">
        <f t="shared" si="3"/>
        <v>0</v>
      </c>
      <c r="N8" s="181">
        <f>'DebitVL sens 1'!G6+'DebitPL sens 1'!G6</f>
        <v>0</v>
      </c>
      <c r="O8" s="164">
        <f>'DebitPL sens 1'!G6</f>
        <v>0</v>
      </c>
      <c r="P8" s="182">
        <f t="shared" si="4"/>
        <v>0</v>
      </c>
      <c r="Q8" s="181">
        <f>'DebitVL sens 1'!H6+'DebitPL sens 1'!H6</f>
        <v>0</v>
      </c>
      <c r="R8" s="164">
        <f>'DebitPL sens 1'!H6</f>
        <v>0</v>
      </c>
      <c r="S8" s="182">
        <f t="shared" si="5"/>
        <v>0</v>
      </c>
      <c r="T8" s="181">
        <f>'DebitVL sens 1'!I6+'DebitPL sens 1'!I6</f>
        <v>0</v>
      </c>
      <c r="U8" s="164">
        <f>'DebitPL sens 1'!I6</f>
        <v>0</v>
      </c>
      <c r="V8" s="182">
        <f t="shared" si="6"/>
        <v>0</v>
      </c>
      <c r="W8" s="164">
        <f t="shared" si="7"/>
        <v>15</v>
      </c>
      <c r="X8" s="164">
        <f t="shared" si="8"/>
        <v>2</v>
      </c>
      <c r="Y8" s="182">
        <f t="shared" si="9"/>
        <v>0.13333333333333333</v>
      </c>
      <c r="Z8" s="183">
        <f t="shared" si="10"/>
        <v>2.1428571428571428</v>
      </c>
      <c r="AA8" s="184">
        <f t="shared" si="11"/>
        <v>0.2857142857142857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</row>
    <row r="9" spans="1:83" ht="13.2" x14ac:dyDescent="0.25">
      <c r="A9" s="180">
        <v>0.125</v>
      </c>
      <c r="B9" s="181">
        <f>'DebitVL sens 1'!C7+'DebitPL sens 1'!C7</f>
        <v>1</v>
      </c>
      <c r="C9" s="164">
        <f>'DebitPL sens 1'!C7</f>
        <v>0</v>
      </c>
      <c r="D9" s="182">
        <f t="shared" si="0"/>
        <v>0</v>
      </c>
      <c r="E9" s="181">
        <f>'DebitVL sens 1'!D7+'DebitPL sens 1'!D7</f>
        <v>2</v>
      </c>
      <c r="F9" s="164">
        <f>'DebitPL sens 1'!D7</f>
        <v>1</v>
      </c>
      <c r="G9" s="182">
        <f t="shared" si="1"/>
        <v>0.5</v>
      </c>
      <c r="H9" s="181">
        <f>'DebitVL sens 1'!E7+'DebitPL sens 1'!E7</f>
        <v>6</v>
      </c>
      <c r="I9" s="164">
        <f>'DebitPL sens 1'!E7</f>
        <v>0</v>
      </c>
      <c r="J9" s="182">
        <f t="shared" si="2"/>
        <v>0</v>
      </c>
      <c r="K9" s="181">
        <f>'DebitVL sens 1'!F7+'DebitPL sens 1'!F7</f>
        <v>0</v>
      </c>
      <c r="L9" s="164">
        <f>'DebitPL sens 1'!F7</f>
        <v>0</v>
      </c>
      <c r="M9" s="182">
        <f t="shared" si="3"/>
        <v>0</v>
      </c>
      <c r="N9" s="181">
        <f>'DebitVL sens 1'!G7+'DebitPL sens 1'!G7</f>
        <v>0</v>
      </c>
      <c r="O9" s="164">
        <f>'DebitPL sens 1'!G7</f>
        <v>0</v>
      </c>
      <c r="P9" s="182">
        <f t="shared" si="4"/>
        <v>0</v>
      </c>
      <c r="Q9" s="181">
        <f>'DebitVL sens 1'!H7+'DebitPL sens 1'!H7</f>
        <v>0</v>
      </c>
      <c r="R9" s="164">
        <f>'DebitPL sens 1'!H7</f>
        <v>0</v>
      </c>
      <c r="S9" s="182">
        <f t="shared" si="5"/>
        <v>0</v>
      </c>
      <c r="T9" s="181">
        <f>'DebitVL sens 1'!I7+'DebitPL sens 1'!I7</f>
        <v>0</v>
      </c>
      <c r="U9" s="164">
        <f>'DebitPL sens 1'!I7</f>
        <v>0</v>
      </c>
      <c r="V9" s="182">
        <f t="shared" si="6"/>
        <v>0</v>
      </c>
      <c r="W9" s="164">
        <f t="shared" si="7"/>
        <v>9</v>
      </c>
      <c r="X9" s="164">
        <f t="shared" si="8"/>
        <v>1</v>
      </c>
      <c r="Y9" s="182">
        <f t="shared" si="9"/>
        <v>0.1111111111111111</v>
      </c>
      <c r="Z9" s="183">
        <f t="shared" si="10"/>
        <v>1.2857142857142858</v>
      </c>
      <c r="AA9" s="184">
        <f t="shared" si="11"/>
        <v>0.14285714285714285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1:83" ht="13.2" x14ac:dyDescent="0.25">
      <c r="A10" s="180">
        <v>0.16666666666666699</v>
      </c>
      <c r="B10" s="181">
        <f>'DebitVL sens 1'!C8+'DebitPL sens 1'!C8</f>
        <v>11</v>
      </c>
      <c r="C10" s="164">
        <f>'DebitPL sens 1'!C8</f>
        <v>0</v>
      </c>
      <c r="D10" s="182">
        <f t="shared" si="0"/>
        <v>0</v>
      </c>
      <c r="E10" s="181">
        <f>'DebitVL sens 1'!D8+'DebitPL sens 1'!D8</f>
        <v>7</v>
      </c>
      <c r="F10" s="164">
        <f>'DebitPL sens 1'!D8</f>
        <v>0</v>
      </c>
      <c r="G10" s="182">
        <f t="shared" si="1"/>
        <v>0</v>
      </c>
      <c r="H10" s="181">
        <f>'DebitVL sens 1'!E8+'DebitPL sens 1'!E8</f>
        <v>9</v>
      </c>
      <c r="I10" s="164">
        <f>'DebitPL sens 1'!E8</f>
        <v>1</v>
      </c>
      <c r="J10" s="182">
        <f t="shared" si="2"/>
        <v>0.1111111111111111</v>
      </c>
      <c r="K10" s="181">
        <f>'DebitVL sens 1'!F8+'DebitPL sens 1'!F8</f>
        <v>1</v>
      </c>
      <c r="L10" s="164">
        <f>'DebitPL sens 1'!F8</f>
        <v>0</v>
      </c>
      <c r="M10" s="182">
        <f t="shared" si="3"/>
        <v>0</v>
      </c>
      <c r="N10" s="181">
        <f>'DebitVL sens 1'!G8+'DebitPL sens 1'!G8</f>
        <v>9</v>
      </c>
      <c r="O10" s="164">
        <f>'DebitPL sens 1'!G8</f>
        <v>0</v>
      </c>
      <c r="P10" s="182">
        <f t="shared" si="4"/>
        <v>0</v>
      </c>
      <c r="Q10" s="181">
        <f>'DebitVL sens 1'!H8+'DebitPL sens 1'!H8</f>
        <v>11</v>
      </c>
      <c r="R10" s="164">
        <f>'DebitPL sens 1'!H8</f>
        <v>1</v>
      </c>
      <c r="S10" s="182">
        <f t="shared" si="5"/>
        <v>9.0909090909090912E-2</v>
      </c>
      <c r="T10" s="181">
        <f>'DebitVL sens 1'!I8+'DebitPL sens 1'!I8</f>
        <v>13</v>
      </c>
      <c r="U10" s="164">
        <f>'DebitPL sens 1'!I8</f>
        <v>2</v>
      </c>
      <c r="V10" s="182">
        <f t="shared" si="6"/>
        <v>0.15384615384615385</v>
      </c>
      <c r="W10" s="164">
        <f t="shared" si="7"/>
        <v>61</v>
      </c>
      <c r="X10" s="164">
        <f t="shared" si="8"/>
        <v>4</v>
      </c>
      <c r="Y10" s="182">
        <f t="shared" si="9"/>
        <v>6.5573770491803282E-2</v>
      </c>
      <c r="Z10" s="183">
        <f t="shared" si="10"/>
        <v>8.7142857142857135</v>
      </c>
      <c r="AA10" s="184">
        <f t="shared" si="11"/>
        <v>0.5714285714285714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</row>
    <row r="11" spans="1:83" ht="13.2" x14ac:dyDescent="0.25">
      <c r="A11" s="180">
        <v>0.20833333333333301</v>
      </c>
      <c r="B11" s="181">
        <f>'DebitVL sens 1'!C9+'DebitPL sens 1'!C9</f>
        <v>20</v>
      </c>
      <c r="C11" s="164">
        <f>'DebitPL sens 1'!C9</f>
        <v>0</v>
      </c>
      <c r="D11" s="182">
        <f t="shared" si="0"/>
        <v>0</v>
      </c>
      <c r="E11" s="181">
        <f>'DebitVL sens 1'!D9+'DebitPL sens 1'!D9</f>
        <v>25</v>
      </c>
      <c r="F11" s="164">
        <f>'DebitPL sens 1'!D9</f>
        <v>2</v>
      </c>
      <c r="G11" s="182">
        <f t="shared" si="1"/>
        <v>0.08</v>
      </c>
      <c r="H11" s="181">
        <f>'DebitVL sens 1'!E9+'DebitPL sens 1'!E9</f>
        <v>16</v>
      </c>
      <c r="I11" s="164">
        <f>'DebitPL sens 1'!E9</f>
        <v>1</v>
      </c>
      <c r="J11" s="182">
        <f t="shared" si="2"/>
        <v>6.25E-2</v>
      </c>
      <c r="K11" s="181">
        <f>'DebitVL sens 1'!F9+'DebitPL sens 1'!F9</f>
        <v>2</v>
      </c>
      <c r="L11" s="164">
        <f>'DebitPL sens 1'!F9</f>
        <v>0</v>
      </c>
      <c r="M11" s="182">
        <f t="shared" si="3"/>
        <v>0</v>
      </c>
      <c r="N11" s="181">
        <f>'DebitVL sens 1'!G9+'DebitPL sens 1'!G9</f>
        <v>11</v>
      </c>
      <c r="O11" s="164">
        <f>'DebitPL sens 1'!G9</f>
        <v>1</v>
      </c>
      <c r="P11" s="182">
        <f t="shared" si="4"/>
        <v>9.0909090909090912E-2</v>
      </c>
      <c r="Q11" s="181">
        <f>'DebitVL sens 1'!H9+'DebitPL sens 1'!H9</f>
        <v>28</v>
      </c>
      <c r="R11" s="164">
        <f>'DebitPL sens 1'!H9</f>
        <v>2</v>
      </c>
      <c r="S11" s="182">
        <f t="shared" si="5"/>
        <v>7.1428571428571425E-2</v>
      </c>
      <c r="T11" s="181">
        <f>'DebitVL sens 1'!I9+'DebitPL sens 1'!I9</f>
        <v>22</v>
      </c>
      <c r="U11" s="164">
        <f>'DebitPL sens 1'!I9</f>
        <v>0</v>
      </c>
      <c r="V11" s="182">
        <f t="shared" si="6"/>
        <v>0</v>
      </c>
      <c r="W11" s="164">
        <f t="shared" si="7"/>
        <v>124</v>
      </c>
      <c r="X11" s="164">
        <f t="shared" si="8"/>
        <v>6</v>
      </c>
      <c r="Y11" s="182">
        <f t="shared" si="9"/>
        <v>4.8387096774193547E-2</v>
      </c>
      <c r="Z11" s="183">
        <f t="shared" si="10"/>
        <v>17.714285714285715</v>
      </c>
      <c r="AA11" s="184">
        <f t="shared" si="11"/>
        <v>0.8571428571428571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</row>
    <row r="12" spans="1:83" ht="13.2" x14ac:dyDescent="0.25">
      <c r="A12" s="180">
        <v>0.25</v>
      </c>
      <c r="B12" s="181">
        <f>'DebitVL sens 1'!C10+'DebitPL sens 1'!C10</f>
        <v>27</v>
      </c>
      <c r="C12" s="164">
        <f>'DebitPL sens 1'!C10</f>
        <v>2</v>
      </c>
      <c r="D12" s="182">
        <f t="shared" si="0"/>
        <v>7.407407407407407E-2</v>
      </c>
      <c r="E12" s="181">
        <f>'DebitVL sens 1'!D10+'DebitPL sens 1'!D10</f>
        <v>30</v>
      </c>
      <c r="F12" s="164">
        <f>'DebitPL sens 1'!D10</f>
        <v>2</v>
      </c>
      <c r="G12" s="182">
        <f t="shared" si="1"/>
        <v>6.6666666666666666E-2</v>
      </c>
      <c r="H12" s="181">
        <f>'DebitVL sens 1'!E10+'DebitPL sens 1'!E10</f>
        <v>13</v>
      </c>
      <c r="I12" s="164">
        <f>'DebitPL sens 1'!E10</f>
        <v>3</v>
      </c>
      <c r="J12" s="182">
        <f t="shared" si="2"/>
        <v>0.23076923076923078</v>
      </c>
      <c r="K12" s="181">
        <f>'DebitVL sens 1'!F10+'DebitPL sens 1'!F10</f>
        <v>9</v>
      </c>
      <c r="L12" s="164">
        <f>'DebitPL sens 1'!F10</f>
        <v>0</v>
      </c>
      <c r="M12" s="182">
        <f t="shared" si="3"/>
        <v>0</v>
      </c>
      <c r="N12" s="181">
        <f>'DebitVL sens 1'!G10+'DebitPL sens 1'!G10</f>
        <v>34</v>
      </c>
      <c r="O12" s="164">
        <f>'DebitPL sens 1'!G10</f>
        <v>2</v>
      </c>
      <c r="P12" s="182">
        <f t="shared" si="4"/>
        <v>5.8823529411764705E-2</v>
      </c>
      <c r="Q12" s="181">
        <f>'DebitVL sens 1'!H10+'DebitPL sens 1'!H10</f>
        <v>29</v>
      </c>
      <c r="R12" s="164">
        <f>'DebitPL sens 1'!H10</f>
        <v>1</v>
      </c>
      <c r="S12" s="182">
        <f t="shared" si="5"/>
        <v>3.4482758620689655E-2</v>
      </c>
      <c r="T12" s="181">
        <f>'DebitVL sens 1'!I10+'DebitPL sens 1'!I10</f>
        <v>26</v>
      </c>
      <c r="U12" s="164">
        <f>'DebitPL sens 1'!I10</f>
        <v>2</v>
      </c>
      <c r="V12" s="182">
        <f t="shared" si="6"/>
        <v>7.6923076923076927E-2</v>
      </c>
      <c r="W12" s="164">
        <f t="shared" si="7"/>
        <v>168</v>
      </c>
      <c r="X12" s="164">
        <f t="shared" si="8"/>
        <v>12</v>
      </c>
      <c r="Y12" s="182">
        <f t="shared" si="9"/>
        <v>7.1428571428571425E-2</v>
      </c>
      <c r="Z12" s="183">
        <f t="shared" si="10"/>
        <v>24</v>
      </c>
      <c r="AA12" s="184">
        <f t="shared" si="11"/>
        <v>1.7142857142857142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</row>
    <row r="13" spans="1:83" ht="13.2" x14ac:dyDescent="0.25">
      <c r="A13" s="180">
        <v>0.29166666666666702</v>
      </c>
      <c r="B13" s="181">
        <f>'DebitVL sens 1'!C11+'DebitPL sens 1'!C11</f>
        <v>52</v>
      </c>
      <c r="C13" s="164">
        <f>'DebitPL sens 1'!C11</f>
        <v>9</v>
      </c>
      <c r="D13" s="182">
        <f t="shared" si="0"/>
        <v>0.17307692307692307</v>
      </c>
      <c r="E13" s="181">
        <f>'DebitVL sens 1'!D11+'DebitPL sens 1'!D11</f>
        <v>61</v>
      </c>
      <c r="F13" s="164">
        <f>'DebitPL sens 1'!D11</f>
        <v>7</v>
      </c>
      <c r="G13" s="182">
        <f t="shared" si="1"/>
        <v>0.11475409836065574</v>
      </c>
      <c r="H13" s="181">
        <f>'DebitVL sens 1'!E11+'DebitPL sens 1'!E11</f>
        <v>19</v>
      </c>
      <c r="I13" s="164">
        <f>'DebitPL sens 1'!E11</f>
        <v>2</v>
      </c>
      <c r="J13" s="182">
        <f t="shared" si="2"/>
        <v>0.10526315789473684</v>
      </c>
      <c r="K13" s="181">
        <f>'DebitVL sens 1'!F11+'DebitPL sens 1'!F11</f>
        <v>22</v>
      </c>
      <c r="L13" s="164">
        <f>'DebitPL sens 1'!F11</f>
        <v>0</v>
      </c>
      <c r="M13" s="182">
        <f t="shared" si="3"/>
        <v>0</v>
      </c>
      <c r="N13" s="181">
        <f>'DebitVL sens 1'!G11+'DebitPL sens 1'!G11</f>
        <v>51</v>
      </c>
      <c r="O13" s="164">
        <f>'DebitPL sens 1'!G11</f>
        <v>3</v>
      </c>
      <c r="P13" s="182">
        <f t="shared" si="4"/>
        <v>5.8823529411764705E-2</v>
      </c>
      <c r="Q13" s="181">
        <f>'DebitVL sens 1'!H11+'DebitPL sens 1'!H11</f>
        <v>55</v>
      </c>
      <c r="R13" s="164">
        <f>'DebitPL sens 1'!H11</f>
        <v>2</v>
      </c>
      <c r="S13" s="182">
        <f t="shared" si="5"/>
        <v>3.6363636363636362E-2</v>
      </c>
      <c r="T13" s="181">
        <f>'DebitVL sens 1'!I11+'DebitPL sens 1'!I11</f>
        <v>53</v>
      </c>
      <c r="U13" s="164">
        <f>'DebitPL sens 1'!I11</f>
        <v>3</v>
      </c>
      <c r="V13" s="182">
        <f t="shared" si="6"/>
        <v>5.6603773584905662E-2</v>
      </c>
      <c r="W13" s="164">
        <f t="shared" si="7"/>
        <v>313</v>
      </c>
      <c r="X13" s="164">
        <f t="shared" si="8"/>
        <v>26</v>
      </c>
      <c r="Y13" s="182">
        <f t="shared" si="9"/>
        <v>8.3067092651757185E-2</v>
      </c>
      <c r="Z13" s="183">
        <f t="shared" si="10"/>
        <v>44.714285714285715</v>
      </c>
      <c r="AA13" s="184">
        <f t="shared" si="11"/>
        <v>3.7142857142857144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1:83" ht="13.2" x14ac:dyDescent="0.25">
      <c r="A14" s="180">
        <v>0.33333333333333298</v>
      </c>
      <c r="B14" s="181">
        <f>'DebitVL sens 1'!C12+'DebitPL sens 1'!C12</f>
        <v>66</v>
      </c>
      <c r="C14" s="164">
        <f>'DebitPL sens 1'!C12</f>
        <v>4</v>
      </c>
      <c r="D14" s="182">
        <f t="shared" si="0"/>
        <v>6.0606060606060608E-2</v>
      </c>
      <c r="E14" s="181">
        <f>'DebitVL sens 1'!D12+'DebitPL sens 1'!D12</f>
        <v>60</v>
      </c>
      <c r="F14" s="164">
        <f>'DebitPL sens 1'!D12</f>
        <v>4</v>
      </c>
      <c r="G14" s="182">
        <f t="shared" si="1"/>
        <v>6.6666666666666666E-2</v>
      </c>
      <c r="H14" s="181">
        <f>'DebitVL sens 1'!E12+'DebitPL sens 1'!E12</f>
        <v>35</v>
      </c>
      <c r="I14" s="164">
        <f>'DebitPL sens 1'!E12</f>
        <v>0</v>
      </c>
      <c r="J14" s="182">
        <f t="shared" si="2"/>
        <v>0</v>
      </c>
      <c r="K14" s="181">
        <f>'DebitVL sens 1'!F12+'DebitPL sens 1'!F12</f>
        <v>39</v>
      </c>
      <c r="L14" s="164">
        <f>'DebitPL sens 1'!F12</f>
        <v>2</v>
      </c>
      <c r="M14" s="182">
        <f t="shared" si="3"/>
        <v>5.128205128205128E-2</v>
      </c>
      <c r="N14" s="181">
        <f>'DebitVL sens 1'!G12+'DebitPL sens 1'!G12</f>
        <v>55</v>
      </c>
      <c r="O14" s="164">
        <f>'DebitPL sens 1'!G12</f>
        <v>6</v>
      </c>
      <c r="P14" s="182">
        <f t="shared" si="4"/>
        <v>0.10909090909090909</v>
      </c>
      <c r="Q14" s="181">
        <f>'DebitVL sens 1'!H12+'DebitPL sens 1'!H12</f>
        <v>58</v>
      </c>
      <c r="R14" s="164">
        <f>'DebitPL sens 1'!H12</f>
        <v>5</v>
      </c>
      <c r="S14" s="182">
        <f t="shared" si="5"/>
        <v>8.6206896551724144E-2</v>
      </c>
      <c r="T14" s="181">
        <f>'DebitVL sens 1'!I12+'DebitPL sens 1'!I12</f>
        <v>52</v>
      </c>
      <c r="U14" s="164">
        <f>'DebitPL sens 1'!I12</f>
        <v>7</v>
      </c>
      <c r="V14" s="182">
        <f t="shared" si="6"/>
        <v>0.13461538461538461</v>
      </c>
      <c r="W14" s="164">
        <f t="shared" si="7"/>
        <v>365</v>
      </c>
      <c r="X14" s="164">
        <f t="shared" si="8"/>
        <v>28</v>
      </c>
      <c r="Y14" s="182">
        <f t="shared" si="9"/>
        <v>7.6712328767123292E-2</v>
      </c>
      <c r="Z14" s="183">
        <f t="shared" si="10"/>
        <v>52.142857142857146</v>
      </c>
      <c r="AA14" s="184">
        <f t="shared" si="11"/>
        <v>4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</row>
    <row r="15" spans="1:83" ht="13.2" x14ac:dyDescent="0.25">
      <c r="A15" s="180">
        <v>0.375</v>
      </c>
      <c r="B15" s="181">
        <f>'DebitVL sens 1'!C13+'DebitPL sens 1'!C13</f>
        <v>36</v>
      </c>
      <c r="C15" s="164">
        <f>'DebitPL sens 1'!C13</f>
        <v>2</v>
      </c>
      <c r="D15" s="182">
        <f t="shared" si="0"/>
        <v>5.5555555555555552E-2</v>
      </c>
      <c r="E15" s="181">
        <f>'DebitVL sens 1'!D13+'DebitPL sens 1'!D13</f>
        <v>34</v>
      </c>
      <c r="F15" s="164">
        <f>'DebitPL sens 1'!D13</f>
        <v>4</v>
      </c>
      <c r="G15" s="182">
        <f t="shared" si="1"/>
        <v>0.11764705882352941</v>
      </c>
      <c r="H15" s="181">
        <f>'DebitVL sens 1'!E13+'DebitPL sens 1'!E13</f>
        <v>50</v>
      </c>
      <c r="I15" s="164">
        <f>'DebitPL sens 1'!E13</f>
        <v>3</v>
      </c>
      <c r="J15" s="182">
        <f t="shared" si="2"/>
        <v>0.06</v>
      </c>
      <c r="K15" s="181">
        <f>'DebitVL sens 1'!F13+'DebitPL sens 1'!F13</f>
        <v>47</v>
      </c>
      <c r="L15" s="164">
        <f>'DebitPL sens 1'!F13</f>
        <v>1</v>
      </c>
      <c r="M15" s="182">
        <f t="shared" si="3"/>
        <v>2.1276595744680851E-2</v>
      </c>
      <c r="N15" s="181">
        <f>'DebitVL sens 1'!G13+'DebitPL sens 1'!G13</f>
        <v>41</v>
      </c>
      <c r="O15" s="164">
        <f>'DebitPL sens 1'!G13</f>
        <v>3</v>
      </c>
      <c r="P15" s="182">
        <f t="shared" si="4"/>
        <v>7.3170731707317069E-2</v>
      </c>
      <c r="Q15" s="181">
        <f>'DebitVL sens 1'!H13+'DebitPL sens 1'!H13</f>
        <v>52</v>
      </c>
      <c r="R15" s="164">
        <f>'DebitPL sens 1'!H13</f>
        <v>4</v>
      </c>
      <c r="S15" s="182">
        <f t="shared" si="5"/>
        <v>7.6923076923076927E-2</v>
      </c>
      <c r="T15" s="181">
        <f>'DebitVL sens 1'!I13+'DebitPL sens 1'!I13</f>
        <v>41</v>
      </c>
      <c r="U15" s="164">
        <f>'DebitPL sens 1'!I13</f>
        <v>7</v>
      </c>
      <c r="V15" s="182">
        <f t="shared" si="6"/>
        <v>0.17073170731707318</v>
      </c>
      <c r="W15" s="164">
        <f t="shared" si="7"/>
        <v>301</v>
      </c>
      <c r="X15" s="164">
        <f t="shared" si="8"/>
        <v>24</v>
      </c>
      <c r="Y15" s="182">
        <f t="shared" si="9"/>
        <v>7.9734219269102985E-2</v>
      </c>
      <c r="Z15" s="183">
        <f t="shared" si="10"/>
        <v>43</v>
      </c>
      <c r="AA15" s="184">
        <f t="shared" si="11"/>
        <v>3.4285714285714284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</row>
    <row r="16" spans="1:83" ht="13.2" x14ac:dyDescent="0.25">
      <c r="A16" s="180">
        <v>0.41666666666666702</v>
      </c>
      <c r="B16" s="181">
        <f>'DebitVL sens 1'!C14+'DebitPL sens 1'!C14</f>
        <v>46</v>
      </c>
      <c r="C16" s="164">
        <f>'DebitPL sens 1'!C14</f>
        <v>7</v>
      </c>
      <c r="D16" s="182">
        <f t="shared" si="0"/>
        <v>0.15217391304347827</v>
      </c>
      <c r="E16" s="181">
        <f>'DebitVL sens 1'!D14+'DebitPL sens 1'!D14</f>
        <v>42</v>
      </c>
      <c r="F16" s="164">
        <f>'DebitPL sens 1'!D14</f>
        <v>3</v>
      </c>
      <c r="G16" s="182">
        <f t="shared" si="1"/>
        <v>7.1428571428571425E-2</v>
      </c>
      <c r="H16" s="181">
        <f>'DebitVL sens 1'!E14+'DebitPL sens 1'!E14</f>
        <v>54</v>
      </c>
      <c r="I16" s="164">
        <f>'DebitPL sens 1'!E14</f>
        <v>2</v>
      </c>
      <c r="J16" s="182">
        <f t="shared" si="2"/>
        <v>3.7037037037037035E-2</v>
      </c>
      <c r="K16" s="181">
        <f>'DebitVL sens 1'!F14+'DebitPL sens 1'!F14</f>
        <v>59</v>
      </c>
      <c r="L16" s="164">
        <f>'DebitPL sens 1'!F14</f>
        <v>2</v>
      </c>
      <c r="M16" s="182">
        <f t="shared" si="3"/>
        <v>3.3898305084745763E-2</v>
      </c>
      <c r="N16" s="181">
        <f>'DebitVL sens 1'!G14+'DebitPL sens 1'!G14</f>
        <v>36</v>
      </c>
      <c r="O16" s="164">
        <f>'DebitPL sens 1'!G14</f>
        <v>3</v>
      </c>
      <c r="P16" s="182">
        <f t="shared" si="4"/>
        <v>8.3333333333333329E-2</v>
      </c>
      <c r="Q16" s="181">
        <f>'DebitVL sens 1'!H14+'DebitPL sens 1'!H14</f>
        <v>36</v>
      </c>
      <c r="R16" s="164">
        <f>'DebitPL sens 1'!H14</f>
        <v>3</v>
      </c>
      <c r="S16" s="182">
        <f t="shared" si="5"/>
        <v>8.3333333333333329E-2</v>
      </c>
      <c r="T16" s="181">
        <f>'DebitVL sens 1'!I14+'DebitPL sens 1'!I14</f>
        <v>41</v>
      </c>
      <c r="U16" s="164">
        <f>'DebitPL sens 1'!I14</f>
        <v>5</v>
      </c>
      <c r="V16" s="182">
        <f t="shared" si="6"/>
        <v>0.12195121951219512</v>
      </c>
      <c r="W16" s="164">
        <f t="shared" si="7"/>
        <v>314</v>
      </c>
      <c r="X16" s="164">
        <f t="shared" si="8"/>
        <v>25</v>
      </c>
      <c r="Y16" s="182">
        <f t="shared" si="9"/>
        <v>7.9617834394904455E-2</v>
      </c>
      <c r="Z16" s="183">
        <f t="shared" si="10"/>
        <v>44.857142857142854</v>
      </c>
      <c r="AA16" s="184">
        <f t="shared" si="11"/>
        <v>3.5714285714285716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</row>
    <row r="17" spans="1:83" ht="13.2" x14ac:dyDescent="0.25">
      <c r="A17" s="180">
        <v>0.45833333333333298</v>
      </c>
      <c r="B17" s="181">
        <f>'DebitVL sens 1'!C15+'DebitPL sens 1'!C15</f>
        <v>53</v>
      </c>
      <c r="C17" s="164">
        <f>'DebitPL sens 1'!C15</f>
        <v>4</v>
      </c>
      <c r="D17" s="182">
        <f t="shared" si="0"/>
        <v>7.5471698113207544E-2</v>
      </c>
      <c r="E17" s="181">
        <f>'DebitVL sens 1'!D15+'DebitPL sens 1'!D15</f>
        <v>58</v>
      </c>
      <c r="F17" s="164">
        <f>'DebitPL sens 1'!D15</f>
        <v>6</v>
      </c>
      <c r="G17" s="182">
        <f t="shared" si="1"/>
        <v>0.10344827586206896</v>
      </c>
      <c r="H17" s="181">
        <f>'DebitVL sens 1'!E15+'DebitPL sens 1'!E15</f>
        <v>59</v>
      </c>
      <c r="I17" s="164">
        <f>'DebitPL sens 1'!E15</f>
        <v>4</v>
      </c>
      <c r="J17" s="182">
        <f t="shared" si="2"/>
        <v>6.7796610169491525E-2</v>
      </c>
      <c r="K17" s="181">
        <f>'DebitVL sens 1'!F15+'DebitPL sens 1'!F15</f>
        <v>52</v>
      </c>
      <c r="L17" s="164">
        <f>'DebitPL sens 1'!F15</f>
        <v>0</v>
      </c>
      <c r="M17" s="182">
        <f t="shared" si="3"/>
        <v>0</v>
      </c>
      <c r="N17" s="181">
        <f>'DebitVL sens 1'!G15+'DebitPL sens 1'!G15</f>
        <v>59</v>
      </c>
      <c r="O17" s="164">
        <f>'DebitPL sens 1'!G15</f>
        <v>6</v>
      </c>
      <c r="P17" s="182">
        <f t="shared" si="4"/>
        <v>0.10169491525423729</v>
      </c>
      <c r="Q17" s="181">
        <f>'DebitVL sens 1'!H15+'DebitPL sens 1'!H15</f>
        <v>60</v>
      </c>
      <c r="R17" s="164">
        <f>'DebitPL sens 1'!H15</f>
        <v>12</v>
      </c>
      <c r="S17" s="182">
        <f t="shared" si="5"/>
        <v>0.2</v>
      </c>
      <c r="T17" s="181">
        <f>'DebitVL sens 1'!I15+'DebitPL sens 1'!I15</f>
        <v>65</v>
      </c>
      <c r="U17" s="164">
        <f>'DebitPL sens 1'!I15</f>
        <v>6</v>
      </c>
      <c r="V17" s="182">
        <f t="shared" si="6"/>
        <v>9.2307692307692313E-2</v>
      </c>
      <c r="W17" s="164">
        <f t="shared" si="7"/>
        <v>406</v>
      </c>
      <c r="X17" s="164">
        <f t="shared" si="8"/>
        <v>38</v>
      </c>
      <c r="Y17" s="182">
        <f t="shared" si="9"/>
        <v>9.3596059113300489E-2</v>
      </c>
      <c r="Z17" s="183">
        <f t="shared" si="10"/>
        <v>58</v>
      </c>
      <c r="AA17" s="184">
        <f t="shared" si="11"/>
        <v>5.4285714285714288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1:83" ht="13.2" x14ac:dyDescent="0.25">
      <c r="A18" s="180">
        <v>0.5</v>
      </c>
      <c r="B18" s="181">
        <f>'DebitVL sens 1'!C16+'DebitPL sens 1'!C16</f>
        <v>55</v>
      </c>
      <c r="C18" s="164">
        <f>'DebitPL sens 1'!C16</f>
        <v>5</v>
      </c>
      <c r="D18" s="182">
        <f t="shared" si="0"/>
        <v>9.0909090909090912E-2</v>
      </c>
      <c r="E18" s="181">
        <f>'DebitVL sens 1'!D16+'DebitPL sens 1'!D16</f>
        <v>69</v>
      </c>
      <c r="F18" s="164">
        <f>'DebitPL sens 1'!D16</f>
        <v>6</v>
      </c>
      <c r="G18" s="182">
        <f t="shared" si="1"/>
        <v>8.6956521739130432E-2</v>
      </c>
      <c r="H18" s="181">
        <f>'DebitVL sens 1'!E16+'DebitPL sens 1'!E16</f>
        <v>52</v>
      </c>
      <c r="I18" s="164">
        <f>'DebitPL sens 1'!E16</f>
        <v>5</v>
      </c>
      <c r="J18" s="182">
        <f t="shared" si="2"/>
        <v>9.6153846153846159E-2</v>
      </c>
      <c r="K18" s="181">
        <f>'DebitVL sens 1'!F16+'DebitPL sens 1'!F16</f>
        <v>37</v>
      </c>
      <c r="L18" s="164">
        <f>'DebitPL sens 1'!F16</f>
        <v>0</v>
      </c>
      <c r="M18" s="182">
        <f t="shared" si="3"/>
        <v>0</v>
      </c>
      <c r="N18" s="181">
        <f>'DebitVL sens 1'!G16+'DebitPL sens 1'!G16</f>
        <v>51</v>
      </c>
      <c r="O18" s="164">
        <f>'DebitPL sens 1'!G16</f>
        <v>3</v>
      </c>
      <c r="P18" s="182">
        <f t="shared" si="4"/>
        <v>5.8823529411764705E-2</v>
      </c>
      <c r="Q18" s="181">
        <f>'DebitVL sens 1'!H16+'DebitPL sens 1'!H16</f>
        <v>61</v>
      </c>
      <c r="R18" s="164">
        <f>'DebitPL sens 1'!H16</f>
        <v>1</v>
      </c>
      <c r="S18" s="182">
        <f t="shared" si="5"/>
        <v>1.6393442622950821E-2</v>
      </c>
      <c r="T18" s="181">
        <f>'DebitVL sens 1'!I16+'DebitPL sens 1'!I16</f>
        <v>51</v>
      </c>
      <c r="U18" s="164">
        <f>'DebitPL sens 1'!I16</f>
        <v>3</v>
      </c>
      <c r="V18" s="182">
        <f t="shared" si="6"/>
        <v>5.8823529411764705E-2</v>
      </c>
      <c r="W18" s="164">
        <f t="shared" si="7"/>
        <v>376</v>
      </c>
      <c r="X18" s="164">
        <f t="shared" si="8"/>
        <v>23</v>
      </c>
      <c r="Y18" s="182">
        <f t="shared" si="9"/>
        <v>6.1170212765957445E-2</v>
      </c>
      <c r="Z18" s="183">
        <f t="shared" si="10"/>
        <v>53.714285714285715</v>
      </c>
      <c r="AA18" s="184">
        <f t="shared" si="11"/>
        <v>3.2857142857142856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</row>
    <row r="19" spans="1:83" ht="13.2" x14ac:dyDescent="0.25">
      <c r="A19" s="180">
        <v>0.54166666666666696</v>
      </c>
      <c r="B19" s="181">
        <f>'DebitVL sens 1'!C17+'DebitPL sens 1'!C17</f>
        <v>76</v>
      </c>
      <c r="C19" s="164">
        <f>'DebitPL sens 1'!C17</f>
        <v>10</v>
      </c>
      <c r="D19" s="182">
        <f t="shared" si="0"/>
        <v>0.13157894736842105</v>
      </c>
      <c r="E19" s="181">
        <f>'DebitVL sens 1'!D17+'DebitPL sens 1'!D17</f>
        <v>65</v>
      </c>
      <c r="F19" s="164">
        <f>'DebitPL sens 1'!D17</f>
        <v>3</v>
      </c>
      <c r="G19" s="182">
        <f t="shared" si="1"/>
        <v>4.6153846153846156E-2</v>
      </c>
      <c r="H19" s="181">
        <f>'DebitVL sens 1'!E17+'DebitPL sens 1'!E17</f>
        <v>45</v>
      </c>
      <c r="I19" s="164">
        <f>'DebitPL sens 1'!E17</f>
        <v>4</v>
      </c>
      <c r="J19" s="182">
        <f t="shared" si="2"/>
        <v>8.8888888888888892E-2</v>
      </c>
      <c r="K19" s="181">
        <f>'DebitVL sens 1'!F17+'DebitPL sens 1'!F17</f>
        <v>27</v>
      </c>
      <c r="L19" s="164">
        <f>'DebitPL sens 1'!F17</f>
        <v>0</v>
      </c>
      <c r="M19" s="182">
        <f t="shared" si="3"/>
        <v>0</v>
      </c>
      <c r="N19" s="181">
        <f>'DebitVL sens 1'!G17+'DebitPL sens 1'!G17</f>
        <v>58</v>
      </c>
      <c r="O19" s="164">
        <f>'DebitPL sens 1'!G17</f>
        <v>3</v>
      </c>
      <c r="P19" s="182">
        <f t="shared" si="4"/>
        <v>5.1724137931034482E-2</v>
      </c>
      <c r="Q19" s="181">
        <f>'DebitVL sens 1'!H17+'DebitPL sens 1'!H17</f>
        <v>80</v>
      </c>
      <c r="R19" s="164">
        <f>'DebitPL sens 1'!H17</f>
        <v>3</v>
      </c>
      <c r="S19" s="182">
        <f t="shared" si="5"/>
        <v>3.7499999999999999E-2</v>
      </c>
      <c r="T19" s="181">
        <f>'DebitVL sens 1'!I17+'DebitPL sens 1'!I17</f>
        <v>64</v>
      </c>
      <c r="U19" s="164">
        <f>'DebitPL sens 1'!I17</f>
        <v>2</v>
      </c>
      <c r="V19" s="182">
        <f t="shared" si="6"/>
        <v>3.125E-2</v>
      </c>
      <c r="W19" s="164">
        <f t="shared" si="7"/>
        <v>415</v>
      </c>
      <c r="X19" s="164">
        <f t="shared" si="8"/>
        <v>25</v>
      </c>
      <c r="Y19" s="182">
        <f t="shared" si="9"/>
        <v>6.0240963855421686E-2</v>
      </c>
      <c r="Z19" s="183">
        <f t="shared" si="10"/>
        <v>59.285714285714285</v>
      </c>
      <c r="AA19" s="184">
        <f t="shared" si="11"/>
        <v>3.5714285714285716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</row>
    <row r="20" spans="1:83" ht="13.2" x14ac:dyDescent="0.25">
      <c r="A20" s="180">
        <v>0.58333333333333304</v>
      </c>
      <c r="B20" s="181">
        <f>'DebitVL sens 1'!C18+'DebitPL sens 1'!C18</f>
        <v>48</v>
      </c>
      <c r="C20" s="164">
        <f>'DebitPL sens 1'!C18</f>
        <v>3</v>
      </c>
      <c r="D20" s="182">
        <f t="shared" si="0"/>
        <v>6.25E-2</v>
      </c>
      <c r="E20" s="181">
        <f>'DebitVL sens 1'!D18+'DebitPL sens 1'!D18</f>
        <v>56</v>
      </c>
      <c r="F20" s="164">
        <f>'DebitPL sens 1'!D18</f>
        <v>7</v>
      </c>
      <c r="G20" s="182">
        <f t="shared" si="1"/>
        <v>0.125</v>
      </c>
      <c r="H20" s="181">
        <f>'DebitVL sens 1'!E18+'DebitPL sens 1'!E18</f>
        <v>49</v>
      </c>
      <c r="I20" s="164">
        <f>'DebitPL sens 1'!E18</f>
        <v>1</v>
      </c>
      <c r="J20" s="182">
        <f t="shared" si="2"/>
        <v>2.0408163265306121E-2</v>
      </c>
      <c r="K20" s="181">
        <f>'DebitVL sens 1'!F18+'DebitPL sens 1'!F18</f>
        <v>46</v>
      </c>
      <c r="L20" s="164">
        <f>'DebitPL sens 1'!F18</f>
        <v>0</v>
      </c>
      <c r="M20" s="182">
        <f t="shared" si="3"/>
        <v>0</v>
      </c>
      <c r="N20" s="181">
        <f>'DebitVL sens 1'!G18+'DebitPL sens 1'!G18</f>
        <v>56</v>
      </c>
      <c r="O20" s="164">
        <f>'DebitPL sens 1'!G18</f>
        <v>1</v>
      </c>
      <c r="P20" s="182">
        <f t="shared" si="4"/>
        <v>1.7857142857142856E-2</v>
      </c>
      <c r="Q20" s="181">
        <f>'DebitVL sens 1'!H18+'DebitPL sens 1'!H18</f>
        <v>31</v>
      </c>
      <c r="R20" s="164">
        <f>'DebitPL sens 1'!H18</f>
        <v>4</v>
      </c>
      <c r="S20" s="182">
        <f t="shared" si="5"/>
        <v>0.12903225806451613</v>
      </c>
      <c r="T20" s="181">
        <f>'DebitVL sens 1'!I18+'DebitPL sens 1'!I18</f>
        <v>51</v>
      </c>
      <c r="U20" s="164">
        <f>'DebitPL sens 1'!I18</f>
        <v>3</v>
      </c>
      <c r="V20" s="182">
        <f t="shared" si="6"/>
        <v>5.8823529411764705E-2</v>
      </c>
      <c r="W20" s="164">
        <f t="shared" si="7"/>
        <v>337</v>
      </c>
      <c r="X20" s="164">
        <f t="shared" si="8"/>
        <v>19</v>
      </c>
      <c r="Y20" s="182">
        <f t="shared" si="9"/>
        <v>5.637982195845697E-2</v>
      </c>
      <c r="Z20" s="183">
        <f t="shared" si="10"/>
        <v>48.142857142857146</v>
      </c>
      <c r="AA20" s="184">
        <f t="shared" si="11"/>
        <v>2.7142857142857144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</row>
    <row r="21" spans="1:83" ht="13.2" x14ac:dyDescent="0.25">
      <c r="A21" s="180">
        <v>0.625</v>
      </c>
      <c r="B21" s="181">
        <f>'DebitVL sens 1'!C19+'DebitPL sens 1'!C19</f>
        <v>53</v>
      </c>
      <c r="C21" s="164">
        <f>'DebitPL sens 1'!C19</f>
        <v>6</v>
      </c>
      <c r="D21" s="182">
        <f t="shared" si="0"/>
        <v>0.11320754716981132</v>
      </c>
      <c r="E21" s="181">
        <f>'DebitVL sens 1'!D19+'DebitPL sens 1'!D19</f>
        <v>58</v>
      </c>
      <c r="F21" s="164">
        <f>'DebitPL sens 1'!D19</f>
        <v>3</v>
      </c>
      <c r="G21" s="182">
        <f t="shared" si="1"/>
        <v>5.1724137931034482E-2</v>
      </c>
      <c r="H21" s="181">
        <f>'DebitVL sens 1'!E19+'DebitPL sens 1'!E19</f>
        <v>45</v>
      </c>
      <c r="I21" s="164">
        <f>'DebitPL sens 1'!E19</f>
        <v>2</v>
      </c>
      <c r="J21" s="182">
        <f t="shared" si="2"/>
        <v>4.4444444444444446E-2</v>
      </c>
      <c r="K21" s="181">
        <f>'DebitVL sens 1'!F19+'DebitPL sens 1'!F19</f>
        <v>38</v>
      </c>
      <c r="L21" s="164">
        <f>'DebitPL sens 1'!F19</f>
        <v>1</v>
      </c>
      <c r="M21" s="182">
        <f t="shared" si="3"/>
        <v>2.6315789473684209E-2</v>
      </c>
      <c r="N21" s="181">
        <f>'DebitVL sens 1'!G19+'DebitPL sens 1'!G19</f>
        <v>53</v>
      </c>
      <c r="O21" s="164">
        <f>'DebitPL sens 1'!G19</f>
        <v>8</v>
      </c>
      <c r="P21" s="182">
        <f t="shared" si="4"/>
        <v>0.15094339622641509</v>
      </c>
      <c r="Q21" s="181">
        <f>'DebitVL sens 1'!H19+'DebitPL sens 1'!H19</f>
        <v>51</v>
      </c>
      <c r="R21" s="164">
        <f>'DebitPL sens 1'!H19</f>
        <v>6</v>
      </c>
      <c r="S21" s="182">
        <f t="shared" si="5"/>
        <v>0.11764705882352941</v>
      </c>
      <c r="T21" s="181">
        <f>'DebitVL sens 1'!I19+'DebitPL sens 1'!I19</f>
        <v>43</v>
      </c>
      <c r="U21" s="164">
        <f>'DebitPL sens 1'!I19</f>
        <v>6</v>
      </c>
      <c r="V21" s="182">
        <f t="shared" si="6"/>
        <v>0.13953488372093023</v>
      </c>
      <c r="W21" s="164">
        <f t="shared" si="7"/>
        <v>341</v>
      </c>
      <c r="X21" s="164">
        <f t="shared" si="8"/>
        <v>32</v>
      </c>
      <c r="Y21" s="182">
        <f t="shared" si="9"/>
        <v>9.3841642228739003E-2</v>
      </c>
      <c r="Z21" s="183">
        <f t="shared" si="10"/>
        <v>48.714285714285715</v>
      </c>
      <c r="AA21" s="184">
        <f t="shared" si="11"/>
        <v>4.5714285714285712</v>
      </c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1:83" ht="13.2" x14ac:dyDescent="0.25">
      <c r="A22" s="180">
        <v>0.66666666666666696</v>
      </c>
      <c r="B22" s="181">
        <f>'DebitVL sens 1'!C20+'DebitPL sens 1'!C20</f>
        <v>82</v>
      </c>
      <c r="C22" s="164">
        <f>'DebitPL sens 1'!C20</f>
        <v>7</v>
      </c>
      <c r="D22" s="182">
        <f t="shared" si="0"/>
        <v>8.5365853658536592E-2</v>
      </c>
      <c r="E22" s="181">
        <f>'DebitVL sens 1'!D20+'DebitPL sens 1'!D20</f>
        <v>93</v>
      </c>
      <c r="F22" s="164">
        <f>'DebitPL sens 1'!D20</f>
        <v>6</v>
      </c>
      <c r="G22" s="182">
        <f t="shared" si="1"/>
        <v>6.4516129032258063E-2</v>
      </c>
      <c r="H22" s="181">
        <f>'DebitVL sens 1'!E20+'DebitPL sens 1'!E20</f>
        <v>50</v>
      </c>
      <c r="I22" s="164">
        <f>'DebitPL sens 1'!E20</f>
        <v>4</v>
      </c>
      <c r="J22" s="182">
        <f t="shared" si="2"/>
        <v>0.08</v>
      </c>
      <c r="K22" s="181">
        <f>'DebitVL sens 1'!F20+'DebitPL sens 1'!F20</f>
        <v>38</v>
      </c>
      <c r="L22" s="164">
        <f>'DebitPL sens 1'!F20</f>
        <v>0</v>
      </c>
      <c r="M22" s="182">
        <f t="shared" si="3"/>
        <v>0</v>
      </c>
      <c r="N22" s="181">
        <f>'DebitVL sens 1'!G20+'DebitPL sens 1'!G20</f>
        <v>84</v>
      </c>
      <c r="O22" s="164">
        <f>'DebitPL sens 1'!G20</f>
        <v>8</v>
      </c>
      <c r="P22" s="182">
        <f t="shared" si="4"/>
        <v>9.5238095238095233E-2</v>
      </c>
      <c r="Q22" s="181">
        <f>'DebitVL sens 1'!H20+'DebitPL sens 1'!H20</f>
        <v>75</v>
      </c>
      <c r="R22" s="164">
        <f>'DebitPL sens 1'!H20</f>
        <v>6</v>
      </c>
      <c r="S22" s="182">
        <f t="shared" si="5"/>
        <v>0.08</v>
      </c>
      <c r="T22" s="181">
        <f>'DebitVL sens 1'!I20+'DebitPL sens 1'!I20</f>
        <v>83</v>
      </c>
      <c r="U22" s="164">
        <f>'DebitPL sens 1'!I20</f>
        <v>5</v>
      </c>
      <c r="V22" s="182">
        <f t="shared" si="6"/>
        <v>6.0240963855421686E-2</v>
      </c>
      <c r="W22" s="164">
        <f t="shared" si="7"/>
        <v>505</v>
      </c>
      <c r="X22" s="164">
        <f t="shared" si="8"/>
        <v>36</v>
      </c>
      <c r="Y22" s="182">
        <f t="shared" si="9"/>
        <v>7.1287128712871281E-2</v>
      </c>
      <c r="Z22" s="183">
        <f t="shared" si="10"/>
        <v>72.142857142857139</v>
      </c>
      <c r="AA22" s="184">
        <f t="shared" si="11"/>
        <v>5.1428571428571432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</row>
    <row r="23" spans="1:83" ht="13.2" x14ac:dyDescent="0.25">
      <c r="A23" s="180">
        <v>0.70833333333333304</v>
      </c>
      <c r="B23" s="181">
        <f>'DebitVL sens 1'!C21+'DebitPL sens 1'!C21</f>
        <v>94</v>
      </c>
      <c r="C23" s="164">
        <f>'DebitPL sens 1'!C21</f>
        <v>7</v>
      </c>
      <c r="D23" s="182">
        <f t="shared" si="0"/>
        <v>7.4468085106382975E-2</v>
      </c>
      <c r="E23" s="181">
        <f>'DebitVL sens 1'!D21+'DebitPL sens 1'!D21</f>
        <v>78</v>
      </c>
      <c r="F23" s="164">
        <f>'DebitPL sens 1'!D21</f>
        <v>3</v>
      </c>
      <c r="G23" s="182">
        <f t="shared" si="1"/>
        <v>3.8461538461538464E-2</v>
      </c>
      <c r="H23" s="181">
        <f>'DebitVL sens 1'!E21+'DebitPL sens 1'!E21</f>
        <v>43</v>
      </c>
      <c r="I23" s="164">
        <f>'DebitPL sens 1'!E21</f>
        <v>3</v>
      </c>
      <c r="J23" s="182">
        <f t="shared" si="2"/>
        <v>6.9767441860465115E-2</v>
      </c>
      <c r="K23" s="181">
        <f>'DebitVL sens 1'!F21+'DebitPL sens 1'!F21</f>
        <v>40</v>
      </c>
      <c r="L23" s="164">
        <f>'DebitPL sens 1'!F21</f>
        <v>0</v>
      </c>
      <c r="M23" s="182">
        <f t="shared" si="3"/>
        <v>0</v>
      </c>
      <c r="N23" s="181">
        <f>'DebitVL sens 1'!G21+'DebitPL sens 1'!G21</f>
        <v>90</v>
      </c>
      <c r="O23" s="164">
        <f>'DebitPL sens 1'!G21</f>
        <v>3</v>
      </c>
      <c r="P23" s="182">
        <f t="shared" si="4"/>
        <v>3.3333333333333333E-2</v>
      </c>
      <c r="Q23" s="181">
        <f>'DebitVL sens 1'!H21+'DebitPL sens 1'!H21</f>
        <v>122</v>
      </c>
      <c r="R23" s="164">
        <f>'DebitPL sens 1'!H21</f>
        <v>5</v>
      </c>
      <c r="S23" s="182">
        <f t="shared" si="5"/>
        <v>4.0983606557377046E-2</v>
      </c>
      <c r="T23" s="181">
        <f>'DebitVL sens 1'!I21+'DebitPL sens 1'!I21</f>
        <v>87</v>
      </c>
      <c r="U23" s="164">
        <f>'DebitPL sens 1'!I21</f>
        <v>5</v>
      </c>
      <c r="V23" s="182">
        <f t="shared" si="6"/>
        <v>5.7471264367816091E-2</v>
      </c>
      <c r="W23" s="164">
        <f t="shared" si="7"/>
        <v>554</v>
      </c>
      <c r="X23" s="164">
        <f t="shared" si="8"/>
        <v>26</v>
      </c>
      <c r="Y23" s="182">
        <f t="shared" si="9"/>
        <v>4.6931407942238268E-2</v>
      </c>
      <c r="Z23" s="183">
        <f t="shared" si="10"/>
        <v>79.142857142857139</v>
      </c>
      <c r="AA23" s="184">
        <f t="shared" si="11"/>
        <v>3.7142857142857144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</row>
    <row r="24" spans="1:83" ht="13.2" x14ac:dyDescent="0.25">
      <c r="A24" s="180">
        <v>0.75</v>
      </c>
      <c r="B24" s="181">
        <f>'DebitVL sens 1'!C22+'DebitPL sens 1'!C22</f>
        <v>76</v>
      </c>
      <c r="C24" s="164">
        <f>'DebitPL sens 1'!C22</f>
        <v>3</v>
      </c>
      <c r="D24" s="182">
        <f t="shared" si="0"/>
        <v>3.9473684210526314E-2</v>
      </c>
      <c r="E24" s="181">
        <f>'DebitVL sens 1'!D22+'DebitPL sens 1'!D22</f>
        <v>78</v>
      </c>
      <c r="F24" s="164">
        <f>'DebitPL sens 1'!D22</f>
        <v>2</v>
      </c>
      <c r="G24" s="182">
        <f t="shared" si="1"/>
        <v>2.564102564102564E-2</v>
      </c>
      <c r="H24" s="181">
        <f>'DebitVL sens 1'!E22+'DebitPL sens 1'!E22</f>
        <v>38</v>
      </c>
      <c r="I24" s="164">
        <f>'DebitPL sens 1'!E22</f>
        <v>2</v>
      </c>
      <c r="J24" s="182">
        <f t="shared" si="2"/>
        <v>5.2631578947368418E-2</v>
      </c>
      <c r="K24" s="181">
        <f>'DebitVL sens 1'!F22+'DebitPL sens 1'!F22</f>
        <v>62</v>
      </c>
      <c r="L24" s="164">
        <f>'DebitPL sens 1'!F22</f>
        <v>3</v>
      </c>
      <c r="M24" s="182">
        <f t="shared" si="3"/>
        <v>4.8387096774193547E-2</v>
      </c>
      <c r="N24" s="181">
        <f>'DebitVL sens 1'!G22+'DebitPL sens 1'!G22</f>
        <v>67</v>
      </c>
      <c r="O24" s="164">
        <f>'DebitPL sens 1'!G22</f>
        <v>3</v>
      </c>
      <c r="P24" s="182">
        <f t="shared" si="4"/>
        <v>4.4776119402985072E-2</v>
      </c>
      <c r="Q24" s="181">
        <f>'DebitVL sens 1'!H22+'DebitPL sens 1'!H22</f>
        <v>75</v>
      </c>
      <c r="R24" s="164">
        <f>'DebitPL sens 1'!H22</f>
        <v>6</v>
      </c>
      <c r="S24" s="182">
        <f t="shared" si="5"/>
        <v>0.08</v>
      </c>
      <c r="T24" s="181">
        <f>'DebitVL sens 1'!I22+'DebitPL sens 1'!I22</f>
        <v>69</v>
      </c>
      <c r="U24" s="164">
        <f>'DebitPL sens 1'!I22</f>
        <v>2</v>
      </c>
      <c r="V24" s="182">
        <f t="shared" si="6"/>
        <v>2.8985507246376812E-2</v>
      </c>
      <c r="W24" s="164">
        <f t="shared" si="7"/>
        <v>465</v>
      </c>
      <c r="X24" s="164">
        <f t="shared" si="8"/>
        <v>21</v>
      </c>
      <c r="Y24" s="182">
        <f t="shared" si="9"/>
        <v>4.5161290322580643E-2</v>
      </c>
      <c r="Z24" s="183">
        <f t="shared" si="10"/>
        <v>66.428571428571431</v>
      </c>
      <c r="AA24" s="184">
        <f t="shared" si="11"/>
        <v>3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</row>
    <row r="25" spans="1:83" ht="13.2" x14ac:dyDescent="0.25">
      <c r="A25" s="180">
        <v>0.79166666666666696</v>
      </c>
      <c r="B25" s="181">
        <f>'DebitVL sens 1'!C23+'DebitPL sens 1'!C23</f>
        <v>46</v>
      </c>
      <c r="C25" s="164">
        <f>'DebitPL sens 1'!C23</f>
        <v>4</v>
      </c>
      <c r="D25" s="182">
        <f t="shared" si="0"/>
        <v>8.6956521739130432E-2</v>
      </c>
      <c r="E25" s="181">
        <f>'DebitVL sens 1'!D23+'DebitPL sens 1'!D23</f>
        <v>54</v>
      </c>
      <c r="F25" s="164">
        <f>'DebitPL sens 1'!D23</f>
        <v>1</v>
      </c>
      <c r="G25" s="182">
        <f t="shared" si="1"/>
        <v>1.8518518518518517E-2</v>
      </c>
      <c r="H25" s="181">
        <f>'DebitVL sens 1'!E23+'DebitPL sens 1'!E23</f>
        <v>36</v>
      </c>
      <c r="I25" s="164">
        <f>'DebitPL sens 1'!E23</f>
        <v>0</v>
      </c>
      <c r="J25" s="182">
        <f t="shared" si="2"/>
        <v>0</v>
      </c>
      <c r="K25" s="181">
        <f>'DebitVL sens 1'!F23+'DebitPL sens 1'!F23</f>
        <v>36</v>
      </c>
      <c r="L25" s="164">
        <f>'DebitPL sens 1'!F23</f>
        <v>3</v>
      </c>
      <c r="M25" s="182">
        <f t="shared" si="3"/>
        <v>8.3333333333333329E-2</v>
      </c>
      <c r="N25" s="181">
        <f>'DebitVL sens 1'!G23+'DebitPL sens 1'!G23</f>
        <v>42</v>
      </c>
      <c r="O25" s="164">
        <f>'DebitPL sens 1'!G23</f>
        <v>1</v>
      </c>
      <c r="P25" s="182">
        <f t="shared" si="4"/>
        <v>2.3809523809523808E-2</v>
      </c>
      <c r="Q25" s="181">
        <f>'DebitVL sens 1'!H23+'DebitPL sens 1'!H23</f>
        <v>46</v>
      </c>
      <c r="R25" s="164">
        <f>'DebitPL sens 1'!H23</f>
        <v>1</v>
      </c>
      <c r="S25" s="182">
        <f t="shared" si="5"/>
        <v>2.1739130434782608E-2</v>
      </c>
      <c r="T25" s="181">
        <f>'DebitVL sens 1'!I23+'DebitPL sens 1'!I23</f>
        <v>50</v>
      </c>
      <c r="U25" s="164">
        <f>'DebitPL sens 1'!I23</f>
        <v>4</v>
      </c>
      <c r="V25" s="182">
        <f t="shared" si="6"/>
        <v>0.08</v>
      </c>
      <c r="W25" s="164">
        <f t="shared" si="7"/>
        <v>310</v>
      </c>
      <c r="X25" s="164">
        <f t="shared" si="8"/>
        <v>14</v>
      </c>
      <c r="Y25" s="182">
        <f t="shared" si="9"/>
        <v>4.5161290322580643E-2</v>
      </c>
      <c r="Z25" s="183">
        <f t="shared" si="10"/>
        <v>44.285714285714285</v>
      </c>
      <c r="AA25" s="184">
        <f t="shared" si="11"/>
        <v>2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1:83" ht="13.2" x14ac:dyDescent="0.25">
      <c r="A26" s="180">
        <v>0.83333333333333304</v>
      </c>
      <c r="B26" s="181">
        <f>'DebitVL sens 1'!C24+'DebitPL sens 1'!C24</f>
        <v>27</v>
      </c>
      <c r="C26" s="164">
        <f>'DebitPL sens 1'!C24</f>
        <v>1</v>
      </c>
      <c r="D26" s="182">
        <f t="shared" si="0"/>
        <v>3.7037037037037035E-2</v>
      </c>
      <c r="E26" s="181">
        <f>'DebitVL sens 1'!D24+'DebitPL sens 1'!D24</f>
        <v>30</v>
      </c>
      <c r="F26" s="164">
        <f>'DebitPL sens 1'!D24</f>
        <v>0</v>
      </c>
      <c r="G26" s="182">
        <f t="shared" si="1"/>
        <v>0</v>
      </c>
      <c r="H26" s="181">
        <f>'DebitVL sens 1'!E24+'DebitPL sens 1'!E24</f>
        <v>17</v>
      </c>
      <c r="I26" s="164">
        <f>'DebitPL sens 1'!E24</f>
        <v>0</v>
      </c>
      <c r="J26" s="182">
        <f t="shared" si="2"/>
        <v>0</v>
      </c>
      <c r="K26" s="181">
        <f>'DebitVL sens 1'!F24+'DebitPL sens 1'!F24</f>
        <v>14</v>
      </c>
      <c r="L26" s="164">
        <f>'DebitPL sens 1'!F24</f>
        <v>0</v>
      </c>
      <c r="M26" s="182">
        <f t="shared" si="3"/>
        <v>0</v>
      </c>
      <c r="N26" s="181">
        <f>'DebitVL sens 1'!G24+'DebitPL sens 1'!G24</f>
        <v>17</v>
      </c>
      <c r="O26" s="164">
        <f>'DebitPL sens 1'!G24</f>
        <v>0</v>
      </c>
      <c r="P26" s="182">
        <f t="shared" si="4"/>
        <v>0</v>
      </c>
      <c r="Q26" s="181">
        <f>'DebitVL sens 1'!H24+'DebitPL sens 1'!H24</f>
        <v>21</v>
      </c>
      <c r="R26" s="164">
        <f>'DebitPL sens 1'!H24</f>
        <v>2</v>
      </c>
      <c r="S26" s="182">
        <f t="shared" si="5"/>
        <v>9.5238095238095233E-2</v>
      </c>
      <c r="T26" s="181">
        <f>'DebitVL sens 1'!I24+'DebitPL sens 1'!I24</f>
        <v>19</v>
      </c>
      <c r="U26" s="164">
        <f>'DebitPL sens 1'!I24</f>
        <v>0</v>
      </c>
      <c r="V26" s="182">
        <f t="shared" si="6"/>
        <v>0</v>
      </c>
      <c r="W26" s="164">
        <f t="shared" si="7"/>
        <v>145</v>
      </c>
      <c r="X26" s="164">
        <f t="shared" si="8"/>
        <v>3</v>
      </c>
      <c r="Y26" s="182">
        <f t="shared" si="9"/>
        <v>2.0689655172413793E-2</v>
      </c>
      <c r="Z26" s="183">
        <f t="shared" si="10"/>
        <v>20.714285714285715</v>
      </c>
      <c r="AA26" s="184">
        <f t="shared" si="11"/>
        <v>0.42857142857142855</v>
      </c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</row>
    <row r="27" spans="1:83" ht="13.2" x14ac:dyDescent="0.25">
      <c r="A27" s="180">
        <v>0.875</v>
      </c>
      <c r="B27" s="181">
        <f>'DebitVL sens 1'!C25+'DebitPL sens 1'!C25</f>
        <v>26</v>
      </c>
      <c r="C27" s="164">
        <f>'DebitPL sens 1'!C25</f>
        <v>0</v>
      </c>
      <c r="D27" s="182">
        <f t="shared" si="0"/>
        <v>0</v>
      </c>
      <c r="E27" s="181">
        <f>'DebitVL sens 1'!D25+'DebitPL sens 1'!D25</f>
        <v>25</v>
      </c>
      <c r="F27" s="164">
        <f>'DebitPL sens 1'!D25</f>
        <v>2</v>
      </c>
      <c r="G27" s="182">
        <f t="shared" si="1"/>
        <v>0.08</v>
      </c>
      <c r="H27" s="181">
        <f>'DebitVL sens 1'!E25+'DebitPL sens 1'!E25</f>
        <v>15</v>
      </c>
      <c r="I27" s="164">
        <f>'DebitPL sens 1'!E25</f>
        <v>0</v>
      </c>
      <c r="J27" s="182">
        <f t="shared" si="2"/>
        <v>0</v>
      </c>
      <c r="K27" s="181">
        <f>'DebitVL sens 1'!F25+'DebitPL sens 1'!F25</f>
        <v>16</v>
      </c>
      <c r="L27" s="164">
        <f>'DebitPL sens 1'!F25</f>
        <v>1</v>
      </c>
      <c r="M27" s="182">
        <f t="shared" si="3"/>
        <v>6.25E-2</v>
      </c>
      <c r="N27" s="181">
        <f>'DebitVL sens 1'!G25+'DebitPL sens 1'!G25</f>
        <v>27</v>
      </c>
      <c r="O27" s="164">
        <f>'DebitPL sens 1'!G25</f>
        <v>1</v>
      </c>
      <c r="P27" s="182">
        <f t="shared" si="4"/>
        <v>3.7037037037037035E-2</v>
      </c>
      <c r="Q27" s="181">
        <f>'DebitVL sens 1'!H25+'DebitPL sens 1'!H25</f>
        <v>18</v>
      </c>
      <c r="R27" s="164">
        <f>'DebitPL sens 1'!H25</f>
        <v>0</v>
      </c>
      <c r="S27" s="182">
        <f t="shared" si="5"/>
        <v>0</v>
      </c>
      <c r="T27" s="181">
        <f>'DebitVL sens 1'!I25+'DebitPL sens 1'!I25</f>
        <v>27</v>
      </c>
      <c r="U27" s="164">
        <f>'DebitPL sens 1'!I25</f>
        <v>1</v>
      </c>
      <c r="V27" s="182">
        <f t="shared" si="6"/>
        <v>3.7037037037037035E-2</v>
      </c>
      <c r="W27" s="164">
        <f t="shared" si="7"/>
        <v>154</v>
      </c>
      <c r="X27" s="164">
        <f t="shared" si="8"/>
        <v>5</v>
      </c>
      <c r="Y27" s="182">
        <f t="shared" si="9"/>
        <v>3.2467532467532464E-2</v>
      </c>
      <c r="Z27" s="183">
        <f t="shared" si="10"/>
        <v>22</v>
      </c>
      <c r="AA27" s="184">
        <f t="shared" si="11"/>
        <v>0.7142857142857143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</row>
    <row r="28" spans="1:83" ht="13.2" x14ac:dyDescent="0.25">
      <c r="A28" s="180">
        <v>0.91666666666666696</v>
      </c>
      <c r="B28" s="181">
        <f>'DebitVL sens 1'!C26+'DebitPL sens 1'!C26</f>
        <v>12</v>
      </c>
      <c r="C28" s="164">
        <f>'DebitPL sens 1'!C26</f>
        <v>1</v>
      </c>
      <c r="D28" s="182">
        <f t="shared" si="0"/>
        <v>8.3333333333333329E-2</v>
      </c>
      <c r="E28" s="181">
        <f>'DebitVL sens 1'!D26+'DebitPL sens 1'!D26</f>
        <v>9</v>
      </c>
      <c r="F28" s="164">
        <f>'DebitPL sens 1'!D26</f>
        <v>0</v>
      </c>
      <c r="G28" s="182">
        <f t="shared" si="1"/>
        <v>0</v>
      </c>
      <c r="H28" s="181">
        <f>'DebitVL sens 1'!E26+'DebitPL sens 1'!E26</f>
        <v>6</v>
      </c>
      <c r="I28" s="164">
        <f>'DebitPL sens 1'!E26</f>
        <v>1</v>
      </c>
      <c r="J28" s="182">
        <f t="shared" si="2"/>
        <v>0.16666666666666666</v>
      </c>
      <c r="K28" s="181">
        <f>'DebitVL sens 1'!F26+'DebitPL sens 1'!F26</f>
        <v>6</v>
      </c>
      <c r="L28" s="164">
        <f>'DebitPL sens 1'!F26</f>
        <v>0</v>
      </c>
      <c r="M28" s="182">
        <f t="shared" si="3"/>
        <v>0</v>
      </c>
      <c r="N28" s="181">
        <f>'DebitVL sens 1'!G26+'DebitPL sens 1'!G26</f>
        <v>8</v>
      </c>
      <c r="O28" s="164">
        <f>'DebitPL sens 1'!G26</f>
        <v>0</v>
      </c>
      <c r="P28" s="182">
        <f t="shared" si="4"/>
        <v>0</v>
      </c>
      <c r="Q28" s="181">
        <f>'DebitVL sens 1'!H26+'DebitPL sens 1'!H26</f>
        <v>11</v>
      </c>
      <c r="R28" s="164">
        <f>'DebitPL sens 1'!H26</f>
        <v>1</v>
      </c>
      <c r="S28" s="182">
        <f t="shared" si="5"/>
        <v>9.0909090909090912E-2</v>
      </c>
      <c r="T28" s="181">
        <f>'DebitVL sens 1'!I26+'DebitPL sens 1'!I26</f>
        <v>14</v>
      </c>
      <c r="U28" s="164">
        <f>'DebitPL sens 1'!I26</f>
        <v>1</v>
      </c>
      <c r="V28" s="182">
        <f t="shared" si="6"/>
        <v>7.1428571428571425E-2</v>
      </c>
      <c r="W28" s="164">
        <f t="shared" si="7"/>
        <v>66</v>
      </c>
      <c r="X28" s="164">
        <f t="shared" si="8"/>
        <v>4</v>
      </c>
      <c r="Y28" s="182">
        <f t="shared" si="9"/>
        <v>6.0606060606060608E-2</v>
      </c>
      <c r="Z28" s="183">
        <f t="shared" si="10"/>
        <v>9.4285714285714288</v>
      </c>
      <c r="AA28" s="184">
        <f t="shared" si="11"/>
        <v>0.5714285714285714</v>
      </c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</row>
    <row r="29" spans="1:83" ht="13.2" x14ac:dyDescent="0.25">
      <c r="A29" s="180">
        <v>0.95833333333333304</v>
      </c>
      <c r="B29" s="181">
        <f>'DebitVL sens 1'!C27+'DebitPL sens 1'!C27</f>
        <v>4</v>
      </c>
      <c r="C29" s="164">
        <f>'DebitPL sens 1'!C27</f>
        <v>0</v>
      </c>
      <c r="D29" s="182">
        <f t="shared" si="0"/>
        <v>0</v>
      </c>
      <c r="E29" s="181">
        <f>'DebitVL sens 1'!D27+'DebitPL sens 1'!D27</f>
        <v>12</v>
      </c>
      <c r="F29" s="164">
        <f>'DebitPL sens 1'!D27</f>
        <v>0</v>
      </c>
      <c r="G29" s="182">
        <f t="shared" si="1"/>
        <v>0</v>
      </c>
      <c r="H29" s="181">
        <f>'DebitVL sens 1'!E27+'DebitPL sens 1'!E27</f>
        <v>3</v>
      </c>
      <c r="I29" s="164">
        <f>'DebitPL sens 1'!E27</f>
        <v>0</v>
      </c>
      <c r="J29" s="182">
        <f t="shared" si="2"/>
        <v>0</v>
      </c>
      <c r="K29" s="181">
        <f>'DebitVL sens 1'!F27+'DebitPL sens 1'!F27</f>
        <v>0</v>
      </c>
      <c r="L29" s="164">
        <f>'DebitPL sens 1'!F27</f>
        <v>0</v>
      </c>
      <c r="M29" s="182">
        <f t="shared" si="3"/>
        <v>0</v>
      </c>
      <c r="N29" s="181">
        <f>'DebitVL sens 1'!G27+'DebitPL sens 1'!G27</f>
        <v>5</v>
      </c>
      <c r="O29" s="164">
        <f>'DebitPL sens 1'!G27</f>
        <v>0</v>
      </c>
      <c r="P29" s="182">
        <f t="shared" si="4"/>
        <v>0</v>
      </c>
      <c r="Q29" s="181">
        <f>'DebitVL sens 1'!H27+'DebitPL sens 1'!H27</f>
        <v>0</v>
      </c>
      <c r="R29" s="164">
        <f>'DebitPL sens 1'!H27</f>
        <v>0</v>
      </c>
      <c r="S29" s="182">
        <f t="shared" si="5"/>
        <v>0</v>
      </c>
      <c r="T29" s="181">
        <f>'DebitVL sens 1'!I27+'DebitPL sens 1'!I27</f>
        <v>0</v>
      </c>
      <c r="U29" s="164">
        <f>'DebitPL sens 1'!I27</f>
        <v>0</v>
      </c>
      <c r="V29" s="182">
        <f t="shared" si="6"/>
        <v>0</v>
      </c>
      <c r="W29" s="164">
        <f t="shared" si="7"/>
        <v>24</v>
      </c>
      <c r="X29" s="164">
        <f t="shared" si="8"/>
        <v>0</v>
      </c>
      <c r="Y29" s="182">
        <f t="shared" si="9"/>
        <v>0</v>
      </c>
      <c r="Z29" s="183">
        <f t="shared" si="10"/>
        <v>3.4285714285714284</v>
      </c>
      <c r="AA29" s="184">
        <f t="shared" si="11"/>
        <v>0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1:83" ht="9.75" customHeight="1" x14ac:dyDescent="0.25">
      <c r="A30" s="185" t="s">
        <v>53</v>
      </c>
      <c r="B30" s="186">
        <f>SUM(B6:B29)</f>
        <v>916</v>
      </c>
      <c r="C30" s="187">
        <f>SUM(C6:C29)</f>
        <v>76</v>
      </c>
      <c r="D30" s="188">
        <f>IF(B30=0,0,C30/B30)</f>
        <v>8.296943231441048E-2</v>
      </c>
      <c r="E30" s="186">
        <f>SUM(E6:E29)</f>
        <v>947</v>
      </c>
      <c r="F30" s="187">
        <f>SUM(F6:F29)</f>
        <v>62</v>
      </c>
      <c r="G30" s="188">
        <f>IF(E30=0,0,F30/E30)</f>
        <v>6.5469904963041184E-2</v>
      </c>
      <c r="H30" s="186">
        <f>SUM(H6:H29)</f>
        <v>672</v>
      </c>
      <c r="I30" s="187">
        <f>SUM(I6:I29)</f>
        <v>39</v>
      </c>
      <c r="J30" s="188">
        <f>IF(H30=0,0,I30/H30)</f>
        <v>5.8035714285714288E-2</v>
      </c>
      <c r="K30" s="186">
        <f>SUM(K6:K29)</f>
        <v>609</v>
      </c>
      <c r="L30" s="187">
        <f>SUM(L6:L29)</f>
        <v>13</v>
      </c>
      <c r="M30" s="188">
        <f>IF(K30=0,0,L30/K30)</f>
        <v>2.1346469622331693E-2</v>
      </c>
      <c r="N30" s="186">
        <f>SUM(N6:N29)</f>
        <v>857</v>
      </c>
      <c r="O30" s="187">
        <f>SUM(O6:O29)</f>
        <v>55</v>
      </c>
      <c r="P30" s="188">
        <f>IF(N30=0,0,O30/N30)</f>
        <v>6.4177362893815634E-2</v>
      </c>
      <c r="Q30" s="186">
        <f>SUM(Q6:Q29)</f>
        <v>920</v>
      </c>
      <c r="R30" s="187">
        <f>SUM(R6:R29)</f>
        <v>65</v>
      </c>
      <c r="S30" s="188">
        <f>IF(Q30=0,0,R30/Q30)</f>
        <v>7.0652173913043473E-2</v>
      </c>
      <c r="T30" s="186">
        <f>SUM(T6:T29)</f>
        <v>872</v>
      </c>
      <c r="U30" s="187">
        <f>SUM(U6:U29)</f>
        <v>64</v>
      </c>
      <c r="V30" s="188">
        <f>IF(T30=0,0,U30/T30)</f>
        <v>7.3394495412844041E-2</v>
      </c>
      <c r="W30" s="186">
        <f>SUM(W6:W29)</f>
        <v>5793</v>
      </c>
      <c r="X30" s="187">
        <f>SUM(X6:X29)</f>
        <v>374</v>
      </c>
      <c r="Y30" s="190">
        <f>IF(W30=0,0,X30/W30)</f>
        <v>6.456067667875022E-2</v>
      </c>
      <c r="Z30" s="191">
        <f>ROUNDUP(AVERAGE(B30,E30,H30,K30,N30,Q30,T30),0)</f>
        <v>828</v>
      </c>
      <c r="AA30" s="192">
        <f>ROUNDUP(AVERAGE(C30,F30,I30,L30,O30,R30,U30),0)</f>
        <v>54</v>
      </c>
      <c r="AC30" s="164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</row>
    <row r="31" spans="1:83" ht="9.75" customHeight="1" x14ac:dyDescent="0.25">
      <c r="A31" s="193" t="s">
        <v>112</v>
      </c>
      <c r="B31" s="194">
        <f>ROUNDUP(B30/24,0)</f>
        <v>39</v>
      </c>
      <c r="C31" s="189">
        <f>ROUNDUP(C30/24,0)</f>
        <v>4</v>
      </c>
      <c r="D31" s="195">
        <f>IF(B31=0,0,C31/B31)</f>
        <v>0.10256410256410256</v>
      </c>
      <c r="E31" s="189">
        <f>ROUNDUP(E30/24,0)</f>
        <v>40</v>
      </c>
      <c r="F31" s="189">
        <f>ROUNDUP(F30/24,0)</f>
        <v>3</v>
      </c>
      <c r="G31" s="195">
        <f>IF(E31=0,0,F31/E31)</f>
        <v>7.4999999999999997E-2</v>
      </c>
      <c r="H31" s="189">
        <f>ROUNDUP(H30/24,0)</f>
        <v>28</v>
      </c>
      <c r="I31" s="189">
        <f>ROUNDUP(I30/24,0)</f>
        <v>2</v>
      </c>
      <c r="J31" s="195">
        <f>IF(H31=0,0,I31/H31)</f>
        <v>7.1428571428571425E-2</v>
      </c>
      <c r="K31" s="189">
        <f>ROUNDUP(K30/24,0)</f>
        <v>26</v>
      </c>
      <c r="L31" s="189">
        <f>ROUNDUP(L30/24,0)</f>
        <v>1</v>
      </c>
      <c r="M31" s="195">
        <f>IF(K31=0,0,L31/K31)</f>
        <v>3.8461538461538464E-2</v>
      </c>
      <c r="N31" s="189">
        <f>ROUNDUP(N30/24,0)</f>
        <v>36</v>
      </c>
      <c r="O31" s="189">
        <f>ROUNDUP(O30/24,0)</f>
        <v>3</v>
      </c>
      <c r="P31" s="195">
        <f>IF(N31=0,0,O31/N31)</f>
        <v>8.3333333333333329E-2</v>
      </c>
      <c r="Q31" s="189">
        <f>ROUNDUP(Q30/24,0)</f>
        <v>39</v>
      </c>
      <c r="R31" s="189">
        <f>ROUNDUP(R30/24,0)</f>
        <v>3</v>
      </c>
      <c r="S31" s="195">
        <f>IF(Q31=0,0,R31/Q31)</f>
        <v>7.6923076923076927E-2</v>
      </c>
      <c r="T31" s="189">
        <f>ROUNDUP(T30/24,0)</f>
        <v>37</v>
      </c>
      <c r="U31" s="189">
        <f>ROUNDUP(U30/24,0)</f>
        <v>3</v>
      </c>
      <c r="V31" s="195">
        <f>IF(T31=0,0,U31/T31)</f>
        <v>8.1081081081081086E-2</v>
      </c>
      <c r="W31" s="194">
        <f>ROUNDUP(W30/24,0)</f>
        <v>242</v>
      </c>
      <c r="X31" s="189">
        <f>ROUNDUP(X30/24,0)</f>
        <v>16</v>
      </c>
      <c r="Y31" s="189"/>
      <c r="Z31" s="196"/>
      <c r="AA31" s="197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</row>
    <row r="32" spans="1:83" ht="9.75" customHeight="1" x14ac:dyDescent="0.25">
      <c r="A32" s="198" t="s">
        <v>114</v>
      </c>
      <c r="B32" s="199">
        <f>IF($W$30=0,0,B30/$W$30)</f>
        <v>0.1581218712238909</v>
      </c>
      <c r="C32" s="200">
        <f>IF($X$30=0,0,C30/$X$30)</f>
        <v>0.20320855614973263</v>
      </c>
      <c r="D32" s="182"/>
      <c r="E32" s="199">
        <f>IF($W$30=0,0,E30/$W$30)</f>
        <v>0.16347315725876058</v>
      </c>
      <c r="F32" s="200">
        <f>IF($X$30=0,0,F30/$X$30)</f>
        <v>0.16577540106951871</v>
      </c>
      <c r="G32" s="182"/>
      <c r="H32" s="199">
        <f>IF($W$30=0,0,H30/$W$30)</f>
        <v>0.11600207146556188</v>
      </c>
      <c r="I32" s="200">
        <f>IF($X$30=0,0,I30/$X$30)</f>
        <v>0.10427807486631016</v>
      </c>
      <c r="J32" s="182"/>
      <c r="K32" s="199">
        <f>IF($W$30=0,0,K30/$W$30)</f>
        <v>0.10512687726566546</v>
      </c>
      <c r="L32" s="200">
        <f>IF($X$30=0,0,L30/$X$30)</f>
        <v>3.4759358288770054E-2</v>
      </c>
      <c r="M32" s="182"/>
      <c r="N32" s="199">
        <f>IF($W$30=0,0,N30/$W$30)</f>
        <v>0.14793716554462283</v>
      </c>
      <c r="O32" s="200">
        <f>IF($X$30=0,0,O30/$X$30)</f>
        <v>0.14705882352941177</v>
      </c>
      <c r="P32" s="182"/>
      <c r="Q32" s="199">
        <f>IF($W$30=0,0,Q30/$W$30)</f>
        <v>0.15881235974451924</v>
      </c>
      <c r="R32" s="200">
        <f>IF($X$30=0,0,R30/$X$30)</f>
        <v>0.17379679144385027</v>
      </c>
      <c r="S32" s="182"/>
      <c r="T32" s="199">
        <f>IF($W$30=0,0,T30/$W$30)</f>
        <v>0.15052649749697911</v>
      </c>
      <c r="U32" s="200">
        <f>IF($X$30=0,0,U30/$X$30)</f>
        <v>0.17112299465240641</v>
      </c>
      <c r="V32" s="200"/>
      <c r="W32" s="199">
        <f>IF(W30=0,0,W31/W30)</f>
        <v>4.1774555498014843E-2</v>
      </c>
      <c r="X32" s="200">
        <f>IF(X30=0,0,X31/X30)</f>
        <v>4.2780748663101602E-2</v>
      </c>
      <c r="Y32" s="201"/>
      <c r="Z32" s="202"/>
      <c r="AA32" s="203"/>
      <c r="AB32" s="181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</row>
    <row r="33" spans="1:83" ht="9.75" customHeight="1" x14ac:dyDescent="0.25">
      <c r="A33" s="198" t="s">
        <v>115</v>
      </c>
      <c r="B33" s="204">
        <f>B30-B36</f>
        <v>53</v>
      </c>
      <c r="C33" s="201">
        <f>C30-C36</f>
        <v>2</v>
      </c>
      <c r="D33" s="205"/>
      <c r="E33" s="201">
        <f>E30-E36</f>
        <v>56</v>
      </c>
      <c r="F33" s="201">
        <f>F30-F36</f>
        <v>3</v>
      </c>
      <c r="G33" s="205"/>
      <c r="H33" s="201">
        <f>H30-H36</f>
        <v>52</v>
      </c>
      <c r="I33" s="201">
        <f>I30-I36</f>
        <v>4</v>
      </c>
      <c r="J33" s="205"/>
      <c r="K33" s="201">
        <f>K30-K36</f>
        <v>27</v>
      </c>
      <c r="L33" s="201">
        <f>L30-L36</f>
        <v>0</v>
      </c>
      <c r="M33" s="205"/>
      <c r="N33" s="201">
        <f>N30-N36</f>
        <v>36</v>
      </c>
      <c r="O33" s="201">
        <f>O30-O36</f>
        <v>1</v>
      </c>
      <c r="P33" s="205"/>
      <c r="Q33" s="201">
        <f>Q30-Q36</f>
        <v>50</v>
      </c>
      <c r="R33" s="201">
        <f>R30-R36</f>
        <v>4</v>
      </c>
      <c r="S33" s="205"/>
      <c r="T33" s="201">
        <f>T30-T36</f>
        <v>50</v>
      </c>
      <c r="U33" s="201">
        <f>U30-U36</f>
        <v>3</v>
      </c>
      <c r="V33" s="201"/>
      <c r="W33" s="204">
        <f>W30-W36</f>
        <v>324</v>
      </c>
      <c r="X33" s="201">
        <f>X30-X36</f>
        <v>17</v>
      </c>
      <c r="Y33" s="201"/>
      <c r="Z33" s="202"/>
      <c r="AA33" s="20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ht="9.75" customHeight="1" x14ac:dyDescent="0.25">
      <c r="A34" s="206" t="s">
        <v>116</v>
      </c>
      <c r="B34" s="207">
        <f>B33/(24-ROWS(JourVL1))</f>
        <v>6.625</v>
      </c>
      <c r="C34" s="196">
        <f>C33/(24-ROWS(JourVL1))</f>
        <v>0.25</v>
      </c>
      <c r="D34" s="197"/>
      <c r="E34" s="196">
        <f>E33/(24-ROWS(JourVL1))</f>
        <v>7</v>
      </c>
      <c r="F34" s="196">
        <f>F33/(24-ROWS(JourVL1))</f>
        <v>0.375</v>
      </c>
      <c r="G34" s="197"/>
      <c r="H34" s="196">
        <f>H33/(24-ROWS(JourVL1))</f>
        <v>6.5</v>
      </c>
      <c r="I34" s="196">
        <f>I33/(24-ROWS(JourVL1))</f>
        <v>0.5</v>
      </c>
      <c r="J34" s="197"/>
      <c r="K34" s="196">
        <f>K33/(24-ROWS(JourVL1))</f>
        <v>3.375</v>
      </c>
      <c r="L34" s="196">
        <f>L33/(24-ROWS(JourVL1))</f>
        <v>0</v>
      </c>
      <c r="M34" s="197"/>
      <c r="N34" s="196">
        <f>N33/(24-ROWS(JourVL1))</f>
        <v>4.5</v>
      </c>
      <c r="O34" s="196">
        <f>O33/(24-ROWS(JourVL1))</f>
        <v>0.125</v>
      </c>
      <c r="P34" s="197"/>
      <c r="Q34" s="196">
        <f>Q33/(24-ROWS(JourVL1))</f>
        <v>6.25</v>
      </c>
      <c r="R34" s="196">
        <f>R33/(24-ROWS(JourVL1))</f>
        <v>0.5</v>
      </c>
      <c r="S34" s="197"/>
      <c r="T34" s="196">
        <f>T33/(24-ROWS(JourVL1))</f>
        <v>6.25</v>
      </c>
      <c r="U34" s="196">
        <f>U33/(24-ROWS(JourVL1))</f>
        <v>0.375</v>
      </c>
      <c r="V34" s="196"/>
      <c r="W34" s="207">
        <f>W33/(24-ROWS(JourVL1))</f>
        <v>40.5</v>
      </c>
      <c r="X34" s="196">
        <f>X33/(24-ROWS(JourVL1))</f>
        <v>2.125</v>
      </c>
      <c r="Y34" s="189"/>
      <c r="Z34" s="196"/>
      <c r="AA34" s="197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</row>
    <row r="35" spans="1:83" ht="9.75" customHeight="1" x14ac:dyDescent="0.25">
      <c r="A35" s="208" t="s">
        <v>117</v>
      </c>
      <c r="B35" s="209">
        <f>IF(B$30=0,0,B33/B$30)</f>
        <v>5.7860262008733628E-2</v>
      </c>
      <c r="C35" s="210">
        <f>IF(C$30=0,0,C33/C$30)</f>
        <v>2.6315789473684209E-2</v>
      </c>
      <c r="D35" s="195"/>
      <c r="E35" s="209">
        <f>IF(E$30=0,0,E33/E$30)</f>
        <v>5.9134107708553325E-2</v>
      </c>
      <c r="F35" s="210">
        <f>IF(F$30=0,0,F33/F$30)</f>
        <v>4.8387096774193547E-2</v>
      </c>
      <c r="G35" s="195"/>
      <c r="H35" s="209">
        <f>IF(H$30=0,0,H33/H$30)</f>
        <v>7.7380952380952384E-2</v>
      </c>
      <c r="I35" s="210">
        <f>IF(I$30=0,0,I33/I$30)</f>
        <v>0.10256410256410256</v>
      </c>
      <c r="J35" s="195"/>
      <c r="K35" s="209">
        <f>IF(K$30=0,0,K33/K$30)</f>
        <v>4.4334975369458129E-2</v>
      </c>
      <c r="L35" s="210">
        <f>IF(L$30=0,0,L33/L$30)</f>
        <v>0</v>
      </c>
      <c r="M35" s="195"/>
      <c r="N35" s="209">
        <f>IF(N$30=0,0,N33/N$30)</f>
        <v>4.2007001166861145E-2</v>
      </c>
      <c r="O35" s="210">
        <f>IF(O$30=0,0,O33/O$30)</f>
        <v>1.8181818181818181E-2</v>
      </c>
      <c r="P35" s="195"/>
      <c r="Q35" s="209">
        <f>IF(Q$30=0,0,Q33/Q$30)</f>
        <v>5.434782608695652E-2</v>
      </c>
      <c r="R35" s="210">
        <f>IF(R$30=0,0,R33/R$30)</f>
        <v>6.1538461538461542E-2</v>
      </c>
      <c r="S35" s="195"/>
      <c r="T35" s="209">
        <f>IF(T$30=0,0,T33/T$30)</f>
        <v>5.7339449541284407E-2</v>
      </c>
      <c r="U35" s="210">
        <f>IF(U$30=0,0,U33/U$30)</f>
        <v>4.6875E-2</v>
      </c>
      <c r="V35" s="210"/>
      <c r="W35" s="209">
        <f>IF(W30=0,0,W33/W30)</f>
        <v>5.5929570170895906E-2</v>
      </c>
      <c r="X35" s="210">
        <f>IF(X30=0,0,X33/X30)</f>
        <v>4.5454545454545456E-2</v>
      </c>
      <c r="Y35" s="189"/>
      <c r="Z35" s="196"/>
      <c r="AA35" s="197"/>
      <c r="AB35" s="181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</row>
    <row r="36" spans="1:83" ht="9.75" customHeight="1" x14ac:dyDescent="0.2">
      <c r="A36" s="211" t="s">
        <v>118</v>
      </c>
      <c r="B36" s="204">
        <f>SUM(Jour1)</f>
        <v>863</v>
      </c>
      <c r="C36" s="201">
        <f>SUM(JourPL1)</f>
        <v>74</v>
      </c>
      <c r="D36" s="205"/>
      <c r="E36" s="204">
        <f>SUM(Jour2)</f>
        <v>891</v>
      </c>
      <c r="F36" s="201">
        <f>SUM(JourPL2)</f>
        <v>59</v>
      </c>
      <c r="G36" s="205"/>
      <c r="H36" s="204">
        <f>SUM(Jour3)</f>
        <v>620</v>
      </c>
      <c r="I36" s="201">
        <f>SUM(JourPL3)</f>
        <v>35</v>
      </c>
      <c r="J36" s="205"/>
      <c r="K36" s="204">
        <f>SUM(Jour4)</f>
        <v>582</v>
      </c>
      <c r="L36" s="201">
        <f>SUM(JourPL4)</f>
        <v>13</v>
      </c>
      <c r="M36" s="205"/>
      <c r="N36" s="204">
        <f>SUM(Jour5)</f>
        <v>821</v>
      </c>
      <c r="O36" s="201">
        <f>SUM(JourPL5)</f>
        <v>54</v>
      </c>
      <c r="P36" s="205"/>
      <c r="Q36" s="204">
        <f>SUM(Jour6)</f>
        <v>870</v>
      </c>
      <c r="R36" s="201">
        <f>SUM(JourPL6)</f>
        <v>61</v>
      </c>
      <c r="S36" s="205"/>
      <c r="T36" s="204">
        <f>SUM(Jour7)</f>
        <v>822</v>
      </c>
      <c r="U36" s="201">
        <f>SUM(JourPL7)</f>
        <v>61</v>
      </c>
      <c r="V36" s="201"/>
      <c r="W36" s="204">
        <f>SUM(JourTot)</f>
        <v>5469</v>
      </c>
      <c r="X36" s="201">
        <f>SUM(JourTotPL)</f>
        <v>357</v>
      </c>
      <c r="Y36" s="201"/>
      <c r="Z36" s="202"/>
      <c r="AA36" s="203"/>
    </row>
    <row r="37" spans="1:83" ht="9.75" customHeight="1" x14ac:dyDescent="0.2">
      <c r="A37" s="211" t="s">
        <v>119</v>
      </c>
      <c r="B37" s="212">
        <f>B36/(ROWS(JourVL1))</f>
        <v>53.9375</v>
      </c>
      <c r="C37" s="202">
        <f>C36/(ROWS(JourVL1))</f>
        <v>4.625</v>
      </c>
      <c r="D37" s="203"/>
      <c r="E37" s="212">
        <f>E36/(ROWS(JourVL1))</f>
        <v>55.6875</v>
      </c>
      <c r="F37" s="202">
        <f>F36/(ROWS(JourVL1))</f>
        <v>3.6875</v>
      </c>
      <c r="G37" s="203"/>
      <c r="H37" s="212">
        <f>H36/(ROWS(JourVL1))</f>
        <v>38.75</v>
      </c>
      <c r="I37" s="202">
        <f>I36/(ROWS(JourVL1))</f>
        <v>2.1875</v>
      </c>
      <c r="J37" s="203"/>
      <c r="K37" s="212">
        <f>K36/(ROWS(JourVL1))</f>
        <v>36.375</v>
      </c>
      <c r="L37" s="202">
        <f>L36/(ROWS(JourVL1))</f>
        <v>0.8125</v>
      </c>
      <c r="M37" s="203"/>
      <c r="N37" s="212">
        <f>N36/(ROWS(JourVL1))</f>
        <v>51.3125</v>
      </c>
      <c r="O37" s="202">
        <f>O36/(ROWS(JourVL1))</f>
        <v>3.375</v>
      </c>
      <c r="P37" s="203"/>
      <c r="Q37" s="212">
        <f>Q36/(ROWS(JourVL1))</f>
        <v>54.375</v>
      </c>
      <c r="R37" s="202">
        <f>R36/(ROWS(JourVL1))</f>
        <v>3.8125</v>
      </c>
      <c r="S37" s="203"/>
      <c r="T37" s="212">
        <f>T36/(ROWS(JourVL1))</f>
        <v>51.375</v>
      </c>
      <c r="U37" s="202">
        <f>U36/(ROWS(JourVL1))</f>
        <v>3.8125</v>
      </c>
      <c r="V37" s="202"/>
      <c r="W37" s="212">
        <f>W36/(ROWS(JourVL1))</f>
        <v>341.8125</v>
      </c>
      <c r="X37" s="202">
        <f>X36/(ROWS(JourVL1))</f>
        <v>22.3125</v>
      </c>
      <c r="Y37" s="201"/>
      <c r="Z37" s="202"/>
      <c r="AA37" s="203"/>
    </row>
    <row r="38" spans="1:83" ht="9.75" customHeight="1" x14ac:dyDescent="0.2">
      <c r="A38" s="208" t="s">
        <v>120</v>
      </c>
      <c r="B38" s="209">
        <f>IF(B$30=0,0,B36/B$30)</f>
        <v>0.94213973799126638</v>
      </c>
      <c r="C38" s="210">
        <f>IF(C$30=0,0,C36/C$30)</f>
        <v>0.97368421052631582</v>
      </c>
      <c r="D38" s="195"/>
      <c r="E38" s="209">
        <f>IF(E$30=0,0,E36/E$30)</f>
        <v>0.94086589229144668</v>
      </c>
      <c r="F38" s="210">
        <f>IF(F$30=0,0,F36/F$30)</f>
        <v>0.95161290322580649</v>
      </c>
      <c r="G38" s="195"/>
      <c r="H38" s="209">
        <f>IF(H$30=0,0,H36/H$30)</f>
        <v>0.92261904761904767</v>
      </c>
      <c r="I38" s="210">
        <f>IF(I$30=0,0,I36/I$30)</f>
        <v>0.89743589743589747</v>
      </c>
      <c r="J38" s="195"/>
      <c r="K38" s="209">
        <f>IF(K$30=0,0,K36/K$30)</f>
        <v>0.95566502463054193</v>
      </c>
      <c r="L38" s="210">
        <f>IF(L$30=0,0,L36/L$30)</f>
        <v>1</v>
      </c>
      <c r="M38" s="195"/>
      <c r="N38" s="209">
        <f>IF(N$30=0,0,N36/N$30)</f>
        <v>0.95799299883313882</v>
      </c>
      <c r="O38" s="210">
        <f>IF(O$30=0,0,O36/O$30)</f>
        <v>0.98181818181818181</v>
      </c>
      <c r="P38" s="195"/>
      <c r="Q38" s="209">
        <f>IF(Q$30=0,0,Q36/Q$30)</f>
        <v>0.94565217391304346</v>
      </c>
      <c r="R38" s="210">
        <f>IF(R$30=0,0,R36/R$30)</f>
        <v>0.93846153846153846</v>
      </c>
      <c r="S38" s="195"/>
      <c r="T38" s="209">
        <f>IF(T$30=0,0,T36/T$30)</f>
        <v>0.94266055045871555</v>
      </c>
      <c r="U38" s="210">
        <f>IF(U$30=0,0,U36/U$30)</f>
        <v>0.953125</v>
      </c>
      <c r="V38" s="210"/>
      <c r="W38" s="209">
        <f>IF(W$30=0,0,W36/W$30)</f>
        <v>0.94407042982910405</v>
      </c>
      <c r="X38" s="210">
        <f>IF(X$30=0,0,X36/X$30)</f>
        <v>0.95454545454545459</v>
      </c>
      <c r="Y38" s="189"/>
      <c r="Z38" s="196"/>
      <c r="AA38" s="197"/>
    </row>
    <row r="39" spans="1:83" ht="9.75" customHeight="1" x14ac:dyDescent="0.2">
      <c r="A39" s="208" t="s">
        <v>51</v>
      </c>
      <c r="B39" s="194">
        <f t="shared" ref="B39:J39" si="12">MAX(B6:B29)</f>
        <v>94</v>
      </c>
      <c r="C39" s="189">
        <f t="shared" si="12"/>
        <v>10</v>
      </c>
      <c r="D39" s="213">
        <f t="shared" si="12"/>
        <v>1</v>
      </c>
      <c r="E39" s="189">
        <f t="shared" si="12"/>
        <v>93</v>
      </c>
      <c r="F39" s="189">
        <f t="shared" si="12"/>
        <v>7</v>
      </c>
      <c r="G39" s="210">
        <f t="shared" si="12"/>
        <v>0.5</v>
      </c>
      <c r="H39" s="194">
        <f t="shared" si="12"/>
        <v>59</v>
      </c>
      <c r="I39" s="189">
        <f t="shared" si="12"/>
        <v>5</v>
      </c>
      <c r="J39" s="210">
        <f t="shared" si="12"/>
        <v>0.23076923076923078</v>
      </c>
      <c r="K39" s="194">
        <f>MAX(K6:K29)</f>
        <v>62</v>
      </c>
      <c r="L39" s="189">
        <f t="shared" ref="L39:T39" si="13">MAX(L6:L29)</f>
        <v>3</v>
      </c>
      <c r="M39" s="210">
        <f t="shared" si="13"/>
        <v>8.3333333333333329E-2</v>
      </c>
      <c r="N39" s="194">
        <f t="shared" si="13"/>
        <v>90</v>
      </c>
      <c r="O39" s="189">
        <f t="shared" si="13"/>
        <v>8</v>
      </c>
      <c r="P39" s="210">
        <f t="shared" si="13"/>
        <v>0.15094339622641509</v>
      </c>
      <c r="Q39" s="194">
        <f t="shared" si="13"/>
        <v>122</v>
      </c>
      <c r="R39" s="189">
        <f t="shared" si="13"/>
        <v>12</v>
      </c>
      <c r="S39" s="195">
        <f t="shared" si="13"/>
        <v>0.2</v>
      </c>
      <c r="T39" s="189">
        <f t="shared" si="13"/>
        <v>87</v>
      </c>
      <c r="U39" s="189">
        <f t="shared" ref="U39:AA39" si="14">MAX(U6:U29)</f>
        <v>7</v>
      </c>
      <c r="V39" s="210">
        <f t="shared" si="14"/>
        <v>0.17073170731707318</v>
      </c>
      <c r="W39" s="194">
        <f t="shared" si="14"/>
        <v>554</v>
      </c>
      <c r="X39" s="189">
        <f t="shared" si="14"/>
        <v>38</v>
      </c>
      <c r="Y39" s="214">
        <f t="shared" si="14"/>
        <v>0.13333333333333333</v>
      </c>
      <c r="Z39" s="196">
        <f t="shared" si="14"/>
        <v>79.142857142857139</v>
      </c>
      <c r="AA39" s="197">
        <f t="shared" si="14"/>
        <v>5.4285714285714288</v>
      </c>
    </row>
    <row r="40" spans="1:83" ht="9.75" customHeight="1" x14ac:dyDescent="0.2">
      <c r="A40" s="215" t="s">
        <v>125</v>
      </c>
      <c r="B40" s="216">
        <f>INDEX(A6:B29,MATCH(B39,B6:B29,0),1)</f>
        <v>0.70833333333333304</v>
      </c>
      <c r="C40" s="217">
        <f>INDEX(A6:A29,MATCH(C39,C6:C29,0),1)</f>
        <v>0.54166666666666696</v>
      </c>
      <c r="D40" s="218">
        <f>INDEX(A6:A29,MATCH(D39,D6:D29,0),1)</f>
        <v>8.3333333333333301E-2</v>
      </c>
      <c r="E40" s="216">
        <f>INDEX(A6:A29,MATCH(E39,E6:E29,0),1)</f>
        <v>0.66666666666666696</v>
      </c>
      <c r="F40" s="217">
        <f>INDEX(A6:A29,MATCH(F39,F6:F29,0),1)</f>
        <v>0.29166666666666702</v>
      </c>
      <c r="G40" s="218">
        <f>INDEX(A6:A29,MATCH(G39,G6:G29,0),1)</f>
        <v>0.125</v>
      </c>
      <c r="H40" s="216">
        <f>INDEX(A6:A29,MATCH(H39,H6:H29,0),1)</f>
        <v>0.45833333333333298</v>
      </c>
      <c r="I40" s="217">
        <f>INDEX(A6:A29,MATCH(I39,I6:I29,0),1)</f>
        <v>0.5</v>
      </c>
      <c r="J40" s="218">
        <f>INDEX(A6:A29,MATCH(J39,J6:J29,0),1)</f>
        <v>0.25</v>
      </c>
      <c r="K40" s="216">
        <f>INDEX(A6:A29,MATCH(K39,K6:K29,0),1)</f>
        <v>0.75</v>
      </c>
      <c r="L40" s="217">
        <f>INDEX(A6:B29,MATCH(L39,L6:L29,0),1)</f>
        <v>0.75</v>
      </c>
      <c r="M40" s="218">
        <f>INDEX(A6:B29,MATCH(M39,M6:M29,0),1)</f>
        <v>0.79166666666666696</v>
      </c>
      <c r="N40" s="216">
        <f>INDEX(A6:A29,MATCH(N39,N6:N29,0),1)</f>
        <v>0.70833333333333304</v>
      </c>
      <c r="O40" s="217">
        <f>INDEX(A6:A29,MATCH(O39,O6:O29,0),1)</f>
        <v>0.625</v>
      </c>
      <c r="P40" s="218">
        <f>INDEX(A6:A29,MATCH(P39,P6:P29,0),1)</f>
        <v>0.625</v>
      </c>
      <c r="Q40" s="216">
        <f>INDEX(A6:A29,MATCH(Q39,Q6:Q29,0),1)</f>
        <v>0.70833333333333304</v>
      </c>
      <c r="R40" s="217">
        <f>INDEX(A6:A29,MATCH(R39,R6:R29,0),1)</f>
        <v>0.45833333333333298</v>
      </c>
      <c r="S40" s="218">
        <f>INDEX(A6:A29,MATCH(S39,S6:S29,0),1)</f>
        <v>0.45833333333333298</v>
      </c>
      <c r="T40" s="216">
        <f>INDEX(A6:B29,MATCH(T39,T6:T29,0),1)</f>
        <v>0.70833333333333304</v>
      </c>
      <c r="U40" s="217">
        <f>INDEX(A6:A29,MATCH(U39,U6:U29,0),1)</f>
        <v>0.33333333333333298</v>
      </c>
      <c r="V40" s="217">
        <f>INDEX(A6:A29,MATCH(V39,V6:V29,0),1)</f>
        <v>0.375</v>
      </c>
      <c r="W40" s="216">
        <f>INDEX(A6:A29,MATCH(W39,W6:W29,0),1)</f>
        <v>0.70833333333333304</v>
      </c>
      <c r="X40" s="217">
        <f>INDEX(A6:A29,MATCH(X39,X6:X29,0),1)</f>
        <v>0.45833333333333298</v>
      </c>
      <c r="Y40" s="217">
        <f>INDEX(A6:A29,MATCH(Y39,Y6:Y29,0),1)</f>
        <v>8.3333333333333301E-2</v>
      </c>
      <c r="Z40" s="217">
        <f>INDEX(A6:A29,MATCH(Z39,Z6:Z29,0),1)</f>
        <v>0.70833333333333304</v>
      </c>
      <c r="AA40" s="218">
        <f>INDEX(A6:A29,MATCH(AA39,AA6:AA29,0),1)</f>
        <v>0.45833333333333298</v>
      </c>
    </row>
    <row r="41" spans="1:83" ht="9.75" customHeight="1" x14ac:dyDescent="0.2">
      <c r="A41" s="332" t="s">
        <v>126</v>
      </c>
      <c r="B41" s="326"/>
      <c r="C41" s="326"/>
      <c r="D41" s="326"/>
      <c r="E41" s="326"/>
      <c r="F41" s="326"/>
      <c r="G41" s="333"/>
      <c r="H41" s="325" t="s">
        <v>127</v>
      </c>
      <c r="I41" s="326"/>
      <c r="J41" s="326"/>
      <c r="K41" s="326"/>
      <c r="L41" s="326"/>
      <c r="M41" s="326"/>
      <c r="N41" s="333"/>
      <c r="O41" s="219"/>
      <c r="P41" s="353" t="s">
        <v>128</v>
      </c>
      <c r="Q41" s="326"/>
      <c r="R41" s="326"/>
      <c r="S41" s="326"/>
      <c r="T41" s="326"/>
      <c r="U41" s="326"/>
      <c r="V41" s="333"/>
      <c r="W41" s="323" t="s">
        <v>121</v>
      </c>
      <c r="X41" s="327"/>
      <c r="Y41" s="327"/>
      <c r="Z41" s="327"/>
      <c r="AA41" s="361"/>
    </row>
    <row r="42" spans="1:83" ht="9.75" customHeight="1" x14ac:dyDescent="0.2">
      <c r="A42" s="220" t="s">
        <v>4</v>
      </c>
      <c r="B42" s="343">
        <f>Z40</f>
        <v>0.70833333333333304</v>
      </c>
      <c r="C42" s="344"/>
      <c r="D42" s="345"/>
      <c r="E42" s="344"/>
      <c r="F42" s="344"/>
      <c r="G42" s="345"/>
      <c r="H42" s="323" t="s">
        <v>4</v>
      </c>
      <c r="I42" s="327"/>
      <c r="J42" s="327"/>
      <c r="K42" s="320">
        <f>'Vitesse Journalière'!AK1</f>
        <v>0.70833333333333337</v>
      </c>
      <c r="L42" s="310">
        <f>INDEX(H8:H31,MATCH(L41,L8:L31,0),1)</f>
        <v>7</v>
      </c>
      <c r="M42" s="310">
        <f>INDEX(I8:I31,MATCH(M41,M8:M31,0),1)</f>
        <v>1</v>
      </c>
      <c r="N42" s="311">
        <f>INDEX(J8:J31,MATCH(N41,N8:N31,0),1)</f>
        <v>0.14285714285714285</v>
      </c>
      <c r="O42" s="323" t="s">
        <v>4</v>
      </c>
      <c r="P42" s="327"/>
      <c r="Q42" s="327"/>
      <c r="R42" s="320">
        <f>'Vitesse Journalière'!AO1</f>
        <v>0.20833333333333334</v>
      </c>
      <c r="S42" s="320" t="e">
        <f>INDEX(#REF!,MATCH(S41,S8:S31,0),1)</f>
        <v>#REF!</v>
      </c>
      <c r="T42" s="320" t="e">
        <f>INDEX(#REF!,MATCH(T41,T8:T31,0),1)</f>
        <v>#REF!</v>
      </c>
      <c r="U42" s="320" t="e">
        <f>INDEX(#REF!,MATCH(U41,U8:U31,0),1)</f>
        <v>#REF!</v>
      </c>
      <c r="V42" s="321" t="e">
        <f>INDEX(#REF!,MATCH(V41,V8:V31,0),1)</f>
        <v>#REF!</v>
      </c>
      <c r="W42" s="318" t="s">
        <v>4</v>
      </c>
      <c r="X42" s="319"/>
      <c r="Y42" s="310">
        <f>Z30</f>
        <v>828</v>
      </c>
      <c r="Z42" s="310"/>
      <c r="AA42" s="311"/>
    </row>
    <row r="43" spans="1:83" ht="9.75" customHeight="1" x14ac:dyDescent="0.2">
      <c r="A43" s="208" t="s">
        <v>3</v>
      </c>
      <c r="B43" s="346">
        <f>AA40</f>
        <v>0.45833333333333298</v>
      </c>
      <c r="C43" s="347"/>
      <c r="D43" s="348"/>
      <c r="E43" s="347"/>
      <c r="F43" s="347"/>
      <c r="G43" s="348"/>
      <c r="H43" s="303" t="s">
        <v>3</v>
      </c>
      <c r="I43" s="304"/>
      <c r="J43" s="304"/>
      <c r="K43" s="322">
        <f>'Vitesse Journalière'!AM1</f>
        <v>0.45833333333333331</v>
      </c>
      <c r="L43" s="312" t="e">
        <f>INDEX(G9:G32,MATCH(L42,L9:L32,0),1)</f>
        <v>#N/A</v>
      </c>
      <c r="M43" s="312" t="e">
        <f>INDEX(H9:H32,MATCH(M42,M9:M32,0),1)</f>
        <v>#N/A</v>
      </c>
      <c r="N43" s="313" t="e">
        <f>INDEX(I9:I32,MATCH(N42,N9:N32,0),1)</f>
        <v>#N/A</v>
      </c>
      <c r="O43" s="303" t="s">
        <v>3</v>
      </c>
      <c r="P43" s="304"/>
      <c r="Q43" s="304"/>
      <c r="R43" s="322">
        <f>'Vitesse Journalière'!AO1</f>
        <v>0.20833333333333334</v>
      </c>
      <c r="S43" s="322" t="e">
        <f>INDEX(#REF!,MATCH(S42,S9:S32,0),1)</f>
        <v>#REF!</v>
      </c>
      <c r="T43" s="322" t="e">
        <f>INDEX(#REF!,MATCH(T42,T9:T32,0),1)</f>
        <v>#REF!</v>
      </c>
      <c r="U43" s="322" t="e">
        <f>INDEX(#REF!,MATCH(U42,U9:U32,0),1)</f>
        <v>#REF!</v>
      </c>
      <c r="V43" s="322" t="e">
        <f>INDEX(#REF!,MATCH(V42,V9:V32,0),1)</f>
        <v>#REF!</v>
      </c>
      <c r="W43" s="303" t="s">
        <v>3</v>
      </c>
      <c r="X43" s="304"/>
      <c r="Y43" s="312">
        <f>AA30</f>
        <v>54</v>
      </c>
      <c r="Z43" s="312"/>
      <c r="AA43" s="313"/>
    </row>
    <row r="44" spans="1:83" ht="9.75" customHeight="1" x14ac:dyDescent="0.2">
      <c r="A44" s="221" t="s">
        <v>68</v>
      </c>
      <c r="B44" s="352">
        <f>Y40</f>
        <v>8.3333333333333301E-2</v>
      </c>
      <c r="C44" s="350"/>
      <c r="D44" s="350"/>
      <c r="E44" s="350"/>
      <c r="F44" s="350"/>
      <c r="G44" s="351"/>
      <c r="H44" s="305"/>
      <c r="I44" s="306"/>
      <c r="J44" s="306"/>
      <c r="K44" s="349"/>
      <c r="L44" s="350"/>
      <c r="M44" s="350"/>
      <c r="N44" s="351"/>
      <c r="O44" s="305"/>
      <c r="P44" s="306"/>
      <c r="Q44" s="306"/>
      <c r="R44" s="316"/>
      <c r="S44" s="316"/>
      <c r="T44" s="316"/>
      <c r="U44" s="316"/>
      <c r="V44" s="317"/>
      <c r="W44" s="305" t="s">
        <v>68</v>
      </c>
      <c r="X44" s="307"/>
      <c r="Y44" s="314">
        <f>IF(Y42=0,0,Y43/Y42)</f>
        <v>6.5217391304347824E-2</v>
      </c>
      <c r="Z44" s="314"/>
      <c r="AA44" s="315"/>
    </row>
    <row r="45" spans="1:83" ht="9.75" customHeight="1" x14ac:dyDescent="0.2">
      <c r="A45" s="325" t="s">
        <v>122</v>
      </c>
      <c r="B45" s="353"/>
      <c r="C45" s="353"/>
      <c r="D45" s="353"/>
      <c r="E45" s="354"/>
      <c r="F45" s="354"/>
      <c r="G45" s="354"/>
      <c r="H45" s="325" t="s">
        <v>123</v>
      </c>
      <c r="I45" s="353"/>
      <c r="J45" s="353"/>
      <c r="K45" s="353"/>
      <c r="L45" s="353"/>
      <c r="M45" s="353"/>
      <c r="N45" s="358"/>
      <c r="O45" s="325" t="s">
        <v>124</v>
      </c>
      <c r="P45" s="326"/>
      <c r="Q45" s="326"/>
      <c r="R45" s="326"/>
      <c r="S45" s="326"/>
      <c r="T45" s="326"/>
      <c r="U45" s="326"/>
      <c r="V45" s="326"/>
      <c r="W45" s="325" t="s">
        <v>53</v>
      </c>
      <c r="X45" s="353"/>
      <c r="Y45" s="353"/>
      <c r="Z45" s="353"/>
      <c r="AA45" s="358"/>
      <c r="AB45" s="164"/>
    </row>
    <row r="46" spans="1:83" ht="9.75" customHeight="1" x14ac:dyDescent="0.2">
      <c r="A46" s="220" t="s">
        <v>4</v>
      </c>
      <c r="B46" s="334">
        <f>W34</f>
        <v>40.5</v>
      </c>
      <c r="C46" s="328"/>
      <c r="D46" s="329"/>
      <c r="E46" s="335"/>
      <c r="F46" s="335"/>
      <c r="G46" s="336"/>
      <c r="H46" s="323" t="s">
        <v>4</v>
      </c>
      <c r="I46" s="327"/>
      <c r="J46" s="327"/>
      <c r="K46" s="328">
        <f>W37</f>
        <v>341.8125</v>
      </c>
      <c r="L46" s="328"/>
      <c r="M46" s="328"/>
      <c r="N46" s="329"/>
      <c r="O46" s="323" t="s">
        <v>4</v>
      </c>
      <c r="P46" s="319"/>
      <c r="Q46" s="319"/>
      <c r="R46" s="324">
        <f>IF(B30=MAX(B30,E30,H30,K30,N30,Q30,T30),B4,IF(E30=MAX(B30,E30,H30,K30,N30,Q30,T30),E4,IF(H30=MAX(B30,E30,H30,K30,N30,Q30,T30),H4,IF(K30=MAX(B30,E30,H30,K30,N30,Q30,T30),K4,IF(N30=MAX(B30,E30,H30,K30,N30,Q30,T30),N4,IF(Q30=MAX(B30,E30,H30,K30,N30,Q30,T30),Q4,IF(T30=MAX(B30,E30,H30,K30,N30,Q30,T30),T4)))))))</f>
        <v>43721</v>
      </c>
      <c r="S46" s="324"/>
      <c r="T46" s="324"/>
      <c r="U46" s="324"/>
      <c r="V46" s="324"/>
      <c r="W46" s="323" t="s">
        <v>4</v>
      </c>
      <c r="X46" s="327"/>
      <c r="Y46" s="310">
        <f>W30</f>
        <v>5793</v>
      </c>
      <c r="Z46" s="310"/>
      <c r="AA46" s="311"/>
    </row>
    <row r="47" spans="1:83" ht="9.75" customHeight="1" x14ac:dyDescent="0.2">
      <c r="A47" s="208" t="s">
        <v>3</v>
      </c>
      <c r="B47" s="337">
        <f>X34</f>
        <v>2.125</v>
      </c>
      <c r="C47" s="330"/>
      <c r="D47" s="331"/>
      <c r="E47" s="338"/>
      <c r="F47" s="338"/>
      <c r="G47" s="339"/>
      <c r="H47" s="303" t="s">
        <v>3</v>
      </c>
      <c r="I47" s="304"/>
      <c r="J47" s="304"/>
      <c r="K47" s="330">
        <f>X37</f>
        <v>22.3125</v>
      </c>
      <c r="L47" s="330"/>
      <c r="M47" s="330"/>
      <c r="N47" s="331"/>
      <c r="O47" s="303" t="s">
        <v>3</v>
      </c>
      <c r="P47" s="362"/>
      <c r="Q47" s="362"/>
      <c r="R47" s="308">
        <f>IF(C30=MAX(C30,F30,I30,L30,O30,R30,U30),B4,IF(F30=MAX(C30,F30,I30,L30,O30,R30,U30),E4,IF(I30=MAX(C30,F30,I30,L30,O30,R30,U30),H4,IF(L30=MAX(C30,F30,I30,L30,O30,R30,U30),K4,IF(O30=MAX(C30,F30,I30,L30,O30,R30,U30),N4,IF(R30=MAX(C30,F30,I30,L30,O30,R30,U30),Q4,IF(U30=MAX(C30,F30,I30,L30,O30,R30,U30),T4)))))))</f>
        <v>43720</v>
      </c>
      <c r="S47" s="308"/>
      <c r="T47" s="308"/>
      <c r="U47" s="308"/>
      <c r="V47" s="308"/>
      <c r="W47" s="303" t="s">
        <v>3</v>
      </c>
      <c r="X47" s="304"/>
      <c r="Y47" s="312">
        <f>X30</f>
        <v>374</v>
      </c>
      <c r="Z47" s="312"/>
      <c r="AA47" s="313"/>
    </row>
    <row r="48" spans="1:83" ht="9.75" customHeight="1" x14ac:dyDescent="0.2">
      <c r="A48" s="221" t="s">
        <v>68</v>
      </c>
      <c r="B48" s="340">
        <f>IF(B46=0,0,B47/B46)</f>
        <v>5.2469135802469133E-2</v>
      </c>
      <c r="C48" s="314"/>
      <c r="D48" s="314"/>
      <c r="E48" s="341"/>
      <c r="F48" s="341"/>
      <c r="G48" s="342"/>
      <c r="H48" s="305" t="s">
        <v>68</v>
      </c>
      <c r="I48" s="306"/>
      <c r="J48" s="306"/>
      <c r="K48" s="314">
        <f>IF(K46=0,0,K47/K46)</f>
        <v>6.527701590784421E-2</v>
      </c>
      <c r="L48" s="314"/>
      <c r="M48" s="314"/>
      <c r="N48" s="315"/>
      <c r="O48" s="305" t="s">
        <v>68</v>
      </c>
      <c r="P48" s="307"/>
      <c r="Q48" s="307"/>
      <c r="R48" s="309">
        <f>IF(D30=MAX(D30,G30,J30,M30,P30,S30,V30),B4,IF(G30=MAX(D30,G30,J30,M30,P30,S30,V30),E4,IF(J30=MAX(D30,G30,J30,M30,P30,S30,V30),H4,IF(M30=MAX(D30,G30,J30,M30,P30,S30,V30),K4,IF(P30=MAX(D30,G30,J30,M30,P30,S30,V30),N4,IF(S30=MAX(D30,G30,J30,M30,P30,S30,V30),Q4,IF(V30=MAX(D30,G30,J30,M30,P30,S30,V30),T4)))))))</f>
        <v>43720</v>
      </c>
      <c r="S48" s="309"/>
      <c r="T48" s="309"/>
      <c r="U48" s="309"/>
      <c r="V48" s="309"/>
      <c r="W48" s="305" t="s">
        <v>68</v>
      </c>
      <c r="X48" s="306"/>
      <c r="Y48" s="314">
        <f>IF(Y47=0,0,Y47/Y46)</f>
        <v>6.456067667875022E-2</v>
      </c>
      <c r="Z48" s="314"/>
      <c r="AA48" s="315"/>
    </row>
    <row r="49" spans="3:22" x14ac:dyDescent="0.2">
      <c r="R49" s="176"/>
      <c r="S49" s="176"/>
      <c r="T49" s="176"/>
      <c r="U49" s="176"/>
      <c r="V49" s="176"/>
    </row>
    <row r="59" spans="3:22" ht="13.2" x14ac:dyDescent="0.25">
      <c r="C59"/>
    </row>
  </sheetData>
  <mergeCells count="58">
    <mergeCell ref="Z4:AA4"/>
    <mergeCell ref="N4:P4"/>
    <mergeCell ref="Q4:S4"/>
    <mergeCell ref="T4:V4"/>
    <mergeCell ref="W48:X48"/>
    <mergeCell ref="W41:AA41"/>
    <mergeCell ref="P41:V41"/>
    <mergeCell ref="Y48:AA48"/>
    <mergeCell ref="W45:AA45"/>
    <mergeCell ref="W46:X46"/>
    <mergeCell ref="W47:X47"/>
    <mergeCell ref="Y46:AA46"/>
    <mergeCell ref="Y47:AA47"/>
    <mergeCell ref="O47:Q47"/>
    <mergeCell ref="K42:N42"/>
    <mergeCell ref="K43:N43"/>
    <mergeCell ref="B4:D4"/>
    <mergeCell ref="E4:G4"/>
    <mergeCell ref="H4:J4"/>
    <mergeCell ref="K4:M4"/>
    <mergeCell ref="H41:N41"/>
    <mergeCell ref="A41:G41"/>
    <mergeCell ref="B46:G46"/>
    <mergeCell ref="B47:G47"/>
    <mergeCell ref="B48:G48"/>
    <mergeCell ref="B42:G42"/>
    <mergeCell ref="B43:G43"/>
    <mergeCell ref="B44:G44"/>
    <mergeCell ref="A45:G45"/>
    <mergeCell ref="O42:Q42"/>
    <mergeCell ref="H48:J48"/>
    <mergeCell ref="K46:N46"/>
    <mergeCell ref="K47:N47"/>
    <mergeCell ref="K48:N48"/>
    <mergeCell ref="K44:N44"/>
    <mergeCell ref="H45:N45"/>
    <mergeCell ref="H46:J46"/>
    <mergeCell ref="H47:J47"/>
    <mergeCell ref="H43:J43"/>
    <mergeCell ref="H42:J42"/>
    <mergeCell ref="H44:J44"/>
    <mergeCell ref="Y42:AA42"/>
    <mergeCell ref="Y43:AA43"/>
    <mergeCell ref="Y44:AA44"/>
    <mergeCell ref="R44:V44"/>
    <mergeCell ref="W42:X42"/>
    <mergeCell ref="W43:X43"/>
    <mergeCell ref="W44:X44"/>
    <mergeCell ref="R42:V42"/>
    <mergeCell ref="R43:V43"/>
    <mergeCell ref="O43:Q43"/>
    <mergeCell ref="O44:Q44"/>
    <mergeCell ref="O48:Q48"/>
    <mergeCell ref="R47:V47"/>
    <mergeCell ref="R48:V48"/>
    <mergeCell ref="O46:Q46"/>
    <mergeCell ref="R46:V46"/>
    <mergeCell ref="O45:V45"/>
  </mergeCells>
  <printOptions horizontalCentered="1" verticalCentered="1"/>
  <pageMargins left="0.39370078740157483" right="0.11811023622047245" top="0.98425196850393704" bottom="0.74803149606299213" header="0.51181102362204722" footer="0.51181102362204722"/>
  <pageSetup paperSize="9" scale="92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60" width="0" style="3" hidden="1" customWidth="1"/>
    <col min="61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4.4" thickTop="1" thickBot="1" x14ac:dyDescent="0.3">
      <c r="B3" s="11"/>
      <c r="C3" s="12">
        <f>N3</f>
        <v>43720</v>
      </c>
      <c r="D3" s="12">
        <f t="shared" ref="D3:I3" si="0">O3</f>
        <v>43721</v>
      </c>
      <c r="E3" s="12">
        <f t="shared" si="0"/>
        <v>43722</v>
      </c>
      <c r="F3" s="12">
        <f t="shared" si="0"/>
        <v>43723</v>
      </c>
      <c r="G3" s="12">
        <f t="shared" si="0"/>
        <v>43724</v>
      </c>
      <c r="H3" s="12">
        <f t="shared" si="0"/>
        <v>43725</v>
      </c>
      <c r="I3" s="12">
        <f t="shared" si="0"/>
        <v>43726</v>
      </c>
      <c r="J3" s="13" t="s">
        <v>19</v>
      </c>
      <c r="K3" s="14" t="s">
        <v>20</v>
      </c>
      <c r="N3" s="295">
        <v>43720</v>
      </c>
      <c r="O3" s="295">
        <v>43721</v>
      </c>
      <c r="P3" s="295">
        <v>43722</v>
      </c>
      <c r="Q3" s="295">
        <v>43723</v>
      </c>
      <c r="R3" s="295">
        <v>43724</v>
      </c>
      <c r="S3" s="295">
        <v>43725</v>
      </c>
      <c r="T3" s="295">
        <v>43726</v>
      </c>
      <c r="V3" s="15">
        <f>MAX(C39:I39)</f>
        <v>885</v>
      </c>
      <c r="W3" s="15">
        <f>MIN(C39:I39)</f>
        <v>596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SUM('VITESSEVL sens 1 '!C5:N5)</f>
        <v>2</v>
      </c>
      <c r="D4" s="18">
        <f>SUM('VITESSEVL sens 1 '!C63:N63)</f>
        <v>0</v>
      </c>
      <c r="E4" s="18">
        <f>SUM('VITESSEVL sens 1 '!C118:N118)</f>
        <v>3</v>
      </c>
      <c r="F4" s="18">
        <f>SUM('VITESSEVL sens 1 '!C176:N176)</f>
        <v>6</v>
      </c>
      <c r="G4" s="18">
        <f>SUM('VITESSEVL sens 1 '!C233:N233)</f>
        <v>2</v>
      </c>
      <c r="H4" s="18">
        <f>SUM('VITESSEVL sens 1 '!C291:N291)</f>
        <v>0</v>
      </c>
      <c r="I4" s="19">
        <f>SUM('VITESSEVL sens 1 '!C349:N349)</f>
        <v>1</v>
      </c>
      <c r="J4" s="20">
        <f t="shared" ref="J4:J27" si="1">IF(WEEKDAY($C$3)=1,K4-C4-I4,IF(WEEKDAY($C$3)=2,K4-H4-I4,IF(WEEKDAY($C$3)=3,K4-G4-H4,IF(WEEKDAY($C$3)=4,K4-F4-G4,IF(WEEKDAY($C$3)=5,K4-E4-F4,IF(WEEKDAY($C$3)=6,K4-D4-E4,IF(WEEKDAY($C$3)=7,K4-C4-D4,"Err")))))))</f>
        <v>5</v>
      </c>
      <c r="K4" s="21">
        <f t="shared" ref="K4:K27" si="2">SUM(C4:I4)</f>
        <v>14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6</v>
      </c>
      <c r="X4" s="6">
        <f>N3</f>
        <v>43720</v>
      </c>
      <c r="Y4" s="6">
        <f t="shared" ref="Y4:AD4" si="3">O3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>
        <f>AE5</f>
        <v>0</v>
      </c>
      <c r="AF4" s="6">
        <f>AF5</f>
        <v>0</v>
      </c>
      <c r="AG4" s="6">
        <f>AG5</f>
        <v>0</v>
      </c>
      <c r="AH4" s="6">
        <f>AH5</f>
        <v>0</v>
      </c>
      <c r="AI4" s="5"/>
      <c r="AJ4" s="5"/>
    </row>
    <row r="5" spans="1:36" x14ac:dyDescent="0.25">
      <c r="B5" s="16" t="s">
        <v>22</v>
      </c>
      <c r="C5" s="22">
        <f>SUM('VITESSEVL sens 1 '!C6:N6)</f>
        <v>2</v>
      </c>
      <c r="D5" s="23">
        <f>SUM('VITESSEVL sens 1 '!C64:N64)</f>
        <v>0</v>
      </c>
      <c r="E5" s="23">
        <f>SUM('VITESSEVL sens 1 '!C119:N119)</f>
        <v>2</v>
      </c>
      <c r="F5" s="23">
        <f>SUM('VITESSEVL sens 1 '!C177:N177)</f>
        <v>6</v>
      </c>
      <c r="G5" s="23">
        <f>SUM('VITESSEVL sens 1 '!C234:N234)</f>
        <v>1</v>
      </c>
      <c r="H5" s="23">
        <f>SUM('VITESSEVL sens 1 '!C292:N292)</f>
        <v>0</v>
      </c>
      <c r="I5" s="24">
        <f>SUM('VITESSEVL sens 1 '!C350:N350)</f>
        <v>0</v>
      </c>
      <c r="J5" s="20">
        <f t="shared" si="1"/>
        <v>3</v>
      </c>
      <c r="K5" s="21">
        <f t="shared" si="2"/>
        <v>11</v>
      </c>
      <c r="V5" s="15">
        <f>IF($C$39=$V$3,C5,IF($D$39=$V$3,D5,IF($E$39=$V$3,E5,IF($F$39=$V$3,F5,IF($G$39=$V$3,G5,IF($H$39=$V$3,H5,IF($I$39=$V$3,I5,FALSE)))))))</f>
        <v>0</v>
      </c>
      <c r="W5" s="15">
        <f t="shared" ref="W5:W27" si="4">IF($C$39=$W$3,$C5,IF($D$39=$W$3,$D5,IF($E$39=$W$3,$E5,IF($F$39=$W$3,$F5,IF($G$39=$W$3,$G5,IF($H$39=$W$3,$H5,IF($I$39=$W$3,$I5,FALSE)))))))</f>
        <v>6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1</v>
      </c>
      <c r="AB5" s="5">
        <f>'VITESSEVL sens 1 '!AB5</f>
        <v>1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SUM('VITESSEVL sens 1 '!C7:N7)</f>
        <v>0</v>
      </c>
      <c r="D6" s="23">
        <f>SUM('VITESSEVL sens 1 '!C65:N65)</f>
        <v>1</v>
      </c>
      <c r="E6" s="23">
        <f>SUM('VITESSEVL sens 1 '!C120:N120)</f>
        <v>6</v>
      </c>
      <c r="F6" s="23">
        <f>SUM('VITESSEVL sens 1 '!C178:N178)</f>
        <v>6</v>
      </c>
      <c r="G6" s="23">
        <f>SUM('VITESSEVL sens 1 '!C235:N235)</f>
        <v>0</v>
      </c>
      <c r="H6" s="23">
        <f>SUM('VITESSEVL sens 1 '!C293:N293)</f>
        <v>0</v>
      </c>
      <c r="I6" s="24">
        <f>SUM('VITESSEVL sens 1 '!C351:N351)</f>
        <v>0</v>
      </c>
      <c r="J6" s="20">
        <f t="shared" si="1"/>
        <v>1</v>
      </c>
      <c r="K6" s="21">
        <f t="shared" si="2"/>
        <v>13</v>
      </c>
      <c r="V6" s="15">
        <f t="shared" ref="V6:V27" si="5">IF($C$39=$V$3,C6,IF($D$39=$V$3,D6,IF($E$39=$V$3,E6,IF($F$39=$V$3,F6,IF($G$39=$V$3,G6,IF($H$39=$V$3,H6,IF($I$39=$V$3,I6,FALSE)))))))</f>
        <v>1</v>
      </c>
      <c r="W6" s="15">
        <f t="shared" si="4"/>
        <v>6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SUM('VITESSEVL sens 1 '!C8:N8)</f>
        <v>1</v>
      </c>
      <c r="D7" s="23">
        <f>SUM('VITESSEVL sens 1 '!C66:N66)</f>
        <v>1</v>
      </c>
      <c r="E7" s="23">
        <f>SUM('VITESSEVL sens 1 '!C121:N121)</f>
        <v>6</v>
      </c>
      <c r="F7" s="23">
        <f>SUM('VITESSEVL sens 1 '!C179:N179)</f>
        <v>0</v>
      </c>
      <c r="G7" s="23">
        <f>SUM('VITESSEVL sens 1 '!C236:N236)</f>
        <v>0</v>
      </c>
      <c r="H7" s="23">
        <f>SUM('VITESSEVL sens 1 '!C294:N294)</f>
        <v>0</v>
      </c>
      <c r="I7" s="24">
        <f>SUM('VITESSEVL sens 1 '!C352:N352)</f>
        <v>0</v>
      </c>
      <c r="J7" s="20">
        <f t="shared" si="1"/>
        <v>2</v>
      </c>
      <c r="K7" s="21">
        <f t="shared" si="2"/>
        <v>8</v>
      </c>
      <c r="V7" s="15">
        <f t="shared" si="5"/>
        <v>1</v>
      </c>
      <c r="W7" s="15">
        <f t="shared" si="4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SUM('VITESSEVL sens 1 '!C9:N9)</f>
        <v>11</v>
      </c>
      <c r="D8" s="23">
        <f>SUM('VITESSEVL sens 1 '!C67:N67)</f>
        <v>7</v>
      </c>
      <c r="E8" s="23">
        <f>SUM('VITESSEVL sens 1 '!C122:N122)</f>
        <v>8</v>
      </c>
      <c r="F8" s="23">
        <f>SUM('VITESSEVL sens 1 '!C180:N180)</f>
        <v>1</v>
      </c>
      <c r="G8" s="23">
        <f>SUM('VITESSEVL sens 1 '!C237:N237)</f>
        <v>9</v>
      </c>
      <c r="H8" s="23">
        <f>SUM('VITESSEVL sens 1 '!C295:N295)</f>
        <v>10</v>
      </c>
      <c r="I8" s="24">
        <f>SUM('VITESSEVL sens 1 '!C353:N353)</f>
        <v>11</v>
      </c>
      <c r="J8" s="20">
        <f t="shared" si="1"/>
        <v>48</v>
      </c>
      <c r="K8" s="21">
        <f t="shared" si="2"/>
        <v>57</v>
      </c>
      <c r="V8" s="15">
        <f t="shared" si="5"/>
        <v>7</v>
      </c>
      <c r="W8" s="15">
        <f t="shared" si="4"/>
        <v>1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SUM('VITESSEVL sens 1 '!C10:N10)</f>
        <v>20</v>
      </c>
      <c r="D9" s="23">
        <f>SUM('VITESSEVL sens 1 '!C68:N68)</f>
        <v>23</v>
      </c>
      <c r="E9" s="23">
        <f>SUM('VITESSEVL sens 1 '!C123:N123)</f>
        <v>15</v>
      </c>
      <c r="F9" s="23">
        <f>SUM('VITESSEVL sens 1 '!C181:N181)</f>
        <v>2</v>
      </c>
      <c r="G9" s="23">
        <f>SUM('VITESSEVL sens 1 '!C238:N238)</f>
        <v>10</v>
      </c>
      <c r="H9" s="23">
        <f>SUM('VITESSEVL sens 1 '!C296:N296)</f>
        <v>26</v>
      </c>
      <c r="I9" s="24">
        <f>SUM('VITESSEVL sens 1 '!C354:N354)</f>
        <v>22</v>
      </c>
      <c r="J9" s="20">
        <f t="shared" si="1"/>
        <v>101</v>
      </c>
      <c r="K9" s="21">
        <f t="shared" si="2"/>
        <v>118</v>
      </c>
      <c r="V9" s="15">
        <f t="shared" si="5"/>
        <v>23</v>
      </c>
      <c r="W9" s="15">
        <f t="shared" si="4"/>
        <v>2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SUM('VITESSEVL sens 1 '!C11:N11)</f>
        <v>25</v>
      </c>
      <c r="D10" s="23">
        <f>SUM('VITESSEVL sens 1 '!C69:N69)</f>
        <v>28</v>
      </c>
      <c r="E10" s="23">
        <f>SUM('VITESSEVL sens 1 '!C124:N124)</f>
        <v>10</v>
      </c>
      <c r="F10" s="23">
        <f>SUM('VITESSEVL sens 1 '!C182:N182)</f>
        <v>9</v>
      </c>
      <c r="G10" s="23">
        <f>SUM('VITESSEVL sens 1 '!C239:N239)</f>
        <v>32</v>
      </c>
      <c r="H10" s="23">
        <f>SUM('VITESSEVL sens 1 '!C297:N297)</f>
        <v>28</v>
      </c>
      <c r="I10" s="24">
        <f>SUM('VITESSEVL sens 1 '!C355:N355)</f>
        <v>24</v>
      </c>
      <c r="J10" s="20">
        <f t="shared" si="1"/>
        <v>137</v>
      </c>
      <c r="K10" s="21">
        <f t="shared" si="2"/>
        <v>156</v>
      </c>
      <c r="V10" s="15">
        <f t="shared" si="5"/>
        <v>28</v>
      </c>
      <c r="W10" s="15">
        <f t="shared" si="4"/>
        <v>9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SUM('VITESSEVL sens 1 '!C12:N12)</f>
        <v>43</v>
      </c>
      <c r="D11" s="23">
        <f>SUM('VITESSEVL sens 1 '!C70:N70)</f>
        <v>54</v>
      </c>
      <c r="E11" s="23">
        <f>SUM('VITESSEVL sens 1 '!C125:N125)</f>
        <v>17</v>
      </c>
      <c r="F11" s="23">
        <f>SUM('VITESSEVL sens 1 '!C183:N183)</f>
        <v>22</v>
      </c>
      <c r="G11" s="23">
        <f>SUM('VITESSEVL sens 1 '!C240:N240)</f>
        <v>48</v>
      </c>
      <c r="H11" s="23">
        <f>SUM('VITESSEVL sens 1 '!C298:N298)</f>
        <v>53</v>
      </c>
      <c r="I11" s="24">
        <f>SUM('VITESSEVL sens 1 '!C356:N356)</f>
        <v>50</v>
      </c>
      <c r="J11" s="20">
        <f t="shared" si="1"/>
        <v>248</v>
      </c>
      <c r="K11" s="21">
        <f t="shared" si="2"/>
        <v>287</v>
      </c>
      <c r="V11" s="15">
        <f t="shared" si="5"/>
        <v>54</v>
      </c>
      <c r="W11" s="15">
        <f t="shared" si="4"/>
        <v>22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SUM('VITESSEVL sens 1 '!C13:N13)</f>
        <v>62</v>
      </c>
      <c r="D12" s="23">
        <f>SUM('VITESSEVL sens 1 '!C71:N71)</f>
        <v>56</v>
      </c>
      <c r="E12" s="23">
        <f>SUM('VITESSEVL sens 1 '!C126:N126)</f>
        <v>35</v>
      </c>
      <c r="F12" s="23">
        <f>SUM('VITESSEVL sens 1 '!C184:N184)</f>
        <v>37</v>
      </c>
      <c r="G12" s="23">
        <f>SUM('VITESSEVL sens 1 '!C241:N241)</f>
        <v>49</v>
      </c>
      <c r="H12" s="23">
        <f>SUM('VITESSEVL sens 1 '!C299:N299)</f>
        <v>53</v>
      </c>
      <c r="I12" s="24">
        <f>SUM('VITESSEVL sens 1 '!C357:N357)</f>
        <v>45</v>
      </c>
      <c r="J12" s="20">
        <f t="shared" si="1"/>
        <v>265</v>
      </c>
      <c r="K12" s="21">
        <f t="shared" si="2"/>
        <v>337</v>
      </c>
      <c r="L12" s="4"/>
      <c r="M12" s="4"/>
      <c r="V12" s="15">
        <f t="shared" si="5"/>
        <v>56</v>
      </c>
      <c r="W12" s="15">
        <f t="shared" si="4"/>
        <v>37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SUM('VITESSEVL sens 1 '!C14:N14)</f>
        <v>34</v>
      </c>
      <c r="D13" s="23">
        <f>SUM('VITESSEVL sens 1 '!C72:N72)</f>
        <v>30</v>
      </c>
      <c r="E13" s="23">
        <f>SUM('VITESSEVL sens 1 '!C127:N127)</f>
        <v>47</v>
      </c>
      <c r="F13" s="23">
        <f>SUM('VITESSEVL sens 1 '!C185:N185)</f>
        <v>46</v>
      </c>
      <c r="G13" s="23">
        <f>SUM('VITESSEVL sens 1 '!C242:N242)</f>
        <v>38</v>
      </c>
      <c r="H13" s="23">
        <f>SUM('VITESSEVL sens 1 '!C300:N300)</f>
        <v>48</v>
      </c>
      <c r="I13" s="24">
        <f>SUM('VITESSEVL sens 1 '!C358:N358)</f>
        <v>34</v>
      </c>
      <c r="J13" s="20">
        <f t="shared" si="1"/>
        <v>184</v>
      </c>
      <c r="K13" s="21">
        <f t="shared" si="2"/>
        <v>277</v>
      </c>
      <c r="V13" s="15">
        <f t="shared" si="5"/>
        <v>30</v>
      </c>
      <c r="W13" s="15">
        <f t="shared" si="4"/>
        <v>46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SUM('VITESSEVL sens 1 '!C15:N15)</f>
        <v>39</v>
      </c>
      <c r="D14" s="23">
        <f>SUM('VITESSEVL sens 1 '!C73:N73)</f>
        <v>39</v>
      </c>
      <c r="E14" s="23">
        <f>SUM('VITESSEVL sens 1 '!C128:N128)</f>
        <v>52</v>
      </c>
      <c r="F14" s="23">
        <f>SUM('VITESSEVL sens 1 '!C186:N186)</f>
        <v>57</v>
      </c>
      <c r="G14" s="23">
        <f>SUM('VITESSEVL sens 1 '!C243:N243)</f>
        <v>33</v>
      </c>
      <c r="H14" s="23">
        <f>SUM('VITESSEVL sens 1 '!C301:N301)</f>
        <v>33</v>
      </c>
      <c r="I14" s="24">
        <f>SUM('VITESSEVL sens 1 '!C359:N359)</f>
        <v>36</v>
      </c>
      <c r="J14" s="20">
        <f t="shared" si="1"/>
        <v>180</v>
      </c>
      <c r="K14" s="21">
        <f t="shared" si="2"/>
        <v>289</v>
      </c>
      <c r="V14" s="15">
        <f t="shared" si="5"/>
        <v>39</v>
      </c>
      <c r="W14" s="15">
        <f t="shared" si="4"/>
        <v>57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SUM('VITESSEVL sens 1 '!C16:N16)</f>
        <v>49</v>
      </c>
      <c r="D15" s="23">
        <f>SUM('VITESSEVL sens 1 '!C74:N74)</f>
        <v>52</v>
      </c>
      <c r="E15" s="23">
        <f>SUM('VITESSEVL sens 1 '!C129:N129)</f>
        <v>55</v>
      </c>
      <c r="F15" s="23">
        <f>SUM('VITESSEVL sens 1 '!C187:N187)</f>
        <v>52</v>
      </c>
      <c r="G15" s="23">
        <f>SUM('VITESSEVL sens 1 '!C244:N244)</f>
        <v>53</v>
      </c>
      <c r="H15" s="23">
        <f>SUM('VITESSEVL sens 1 '!C302:N302)</f>
        <v>48</v>
      </c>
      <c r="I15" s="24">
        <f>SUM('VITESSEVL sens 1 '!C360:N360)</f>
        <v>59</v>
      </c>
      <c r="J15" s="20">
        <f t="shared" si="1"/>
        <v>261</v>
      </c>
      <c r="K15" s="21">
        <f t="shared" si="2"/>
        <v>368</v>
      </c>
      <c r="V15" s="15">
        <f t="shared" si="5"/>
        <v>52</v>
      </c>
      <c r="W15" s="15">
        <f t="shared" si="4"/>
        <v>52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SUM('VITESSEVL sens 1 '!C17:N17)</f>
        <v>50</v>
      </c>
      <c r="D16" s="23">
        <f>SUM('VITESSEVL sens 1 '!C75:N75)</f>
        <v>63</v>
      </c>
      <c r="E16" s="23">
        <f>SUM('VITESSEVL sens 1 '!C130:N130)</f>
        <v>47</v>
      </c>
      <c r="F16" s="23">
        <f>SUM('VITESSEVL sens 1 '!C188:N188)</f>
        <v>37</v>
      </c>
      <c r="G16" s="23">
        <f>SUM('VITESSEVL sens 1 '!C245:N245)</f>
        <v>48</v>
      </c>
      <c r="H16" s="23">
        <f>SUM('VITESSEVL sens 1 '!C303:N303)</f>
        <v>60</v>
      </c>
      <c r="I16" s="24">
        <f>SUM('VITESSEVL sens 1 '!C361:N361)</f>
        <v>48</v>
      </c>
      <c r="J16" s="20">
        <f t="shared" si="1"/>
        <v>269</v>
      </c>
      <c r="K16" s="21">
        <f t="shared" si="2"/>
        <v>353</v>
      </c>
      <c r="V16" s="15">
        <f t="shared" si="5"/>
        <v>63</v>
      </c>
      <c r="W16" s="15">
        <f t="shared" si="4"/>
        <v>37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SUM('VITESSEVL sens 1 '!C18:N18)</f>
        <v>66</v>
      </c>
      <c r="D17" s="23">
        <f>SUM('VITESSEVL sens 1 '!C76:N76)</f>
        <v>62</v>
      </c>
      <c r="E17" s="23">
        <f>SUM('VITESSEVL sens 1 '!C131:N131)</f>
        <v>41</v>
      </c>
      <c r="F17" s="23">
        <f>SUM('VITESSEVL sens 1 '!C189:N189)</f>
        <v>27</v>
      </c>
      <c r="G17" s="23">
        <f>SUM('VITESSEVL sens 1 '!C246:N246)</f>
        <v>55</v>
      </c>
      <c r="H17" s="23">
        <f>SUM('VITESSEVL sens 1 '!C304:N304)</f>
        <v>77</v>
      </c>
      <c r="I17" s="24">
        <f>SUM('VITESSEVL sens 1 '!C362:N362)</f>
        <v>62</v>
      </c>
      <c r="J17" s="20">
        <f t="shared" si="1"/>
        <v>322</v>
      </c>
      <c r="K17" s="21">
        <f t="shared" si="2"/>
        <v>390</v>
      </c>
      <c r="V17" s="15">
        <f t="shared" si="5"/>
        <v>62</v>
      </c>
      <c r="W17" s="15">
        <f t="shared" si="4"/>
        <v>27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SUM('VITESSEVL sens 1 '!C19:N19)</f>
        <v>45</v>
      </c>
      <c r="D18" s="23">
        <f>SUM('VITESSEVL sens 1 '!C77:N77)</f>
        <v>49</v>
      </c>
      <c r="E18" s="23">
        <f>SUM('VITESSEVL sens 1 '!C132:N132)</f>
        <v>48</v>
      </c>
      <c r="F18" s="23">
        <f>SUM('VITESSEVL sens 1 '!C190:N190)</f>
        <v>46</v>
      </c>
      <c r="G18" s="23">
        <f>SUM('VITESSEVL sens 1 '!C247:N247)</f>
        <v>55</v>
      </c>
      <c r="H18" s="23">
        <f>SUM('VITESSEVL sens 1 '!C305:N305)</f>
        <v>27</v>
      </c>
      <c r="I18" s="24">
        <f>SUM('VITESSEVL sens 1 '!C363:N363)</f>
        <v>48</v>
      </c>
      <c r="J18" s="20">
        <f t="shared" si="1"/>
        <v>224</v>
      </c>
      <c r="K18" s="21">
        <f t="shared" si="2"/>
        <v>318</v>
      </c>
      <c r="V18" s="15">
        <f t="shared" si="5"/>
        <v>49</v>
      </c>
      <c r="W18" s="15">
        <f t="shared" si="4"/>
        <v>46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SUM('VITESSEVL sens 1 '!C20:N20)</f>
        <v>47</v>
      </c>
      <c r="D19" s="23">
        <f>SUM('VITESSEVL sens 1 '!C78:N78)</f>
        <v>55</v>
      </c>
      <c r="E19" s="23">
        <f>SUM('VITESSEVL sens 1 '!C133:N133)</f>
        <v>43</v>
      </c>
      <c r="F19" s="23">
        <f>SUM('VITESSEVL sens 1 '!C191:N191)</f>
        <v>37</v>
      </c>
      <c r="G19" s="23">
        <f>SUM('VITESSEVL sens 1 '!C248:N248)</f>
        <v>45</v>
      </c>
      <c r="H19" s="23">
        <f>SUM('VITESSEVL sens 1 '!C306:N306)</f>
        <v>45</v>
      </c>
      <c r="I19" s="24">
        <f>SUM('VITESSEVL sens 1 '!C364:N364)</f>
        <v>37</v>
      </c>
      <c r="J19" s="20">
        <f t="shared" si="1"/>
        <v>229</v>
      </c>
      <c r="K19" s="21">
        <f t="shared" si="2"/>
        <v>309</v>
      </c>
      <c r="V19" s="15">
        <f t="shared" si="5"/>
        <v>55</v>
      </c>
      <c r="W19" s="15">
        <f t="shared" si="4"/>
        <v>37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SUM('VITESSEVL sens 1 '!C21:N21)</f>
        <v>75</v>
      </c>
      <c r="D20" s="23">
        <f>SUM('VITESSEVL sens 1 '!C79:N79)</f>
        <v>87</v>
      </c>
      <c r="E20" s="23">
        <f>SUM('VITESSEVL sens 1 '!C134:N134)</f>
        <v>46</v>
      </c>
      <c r="F20" s="23">
        <f>SUM('VITESSEVL sens 1 '!C192:N192)</f>
        <v>38</v>
      </c>
      <c r="G20" s="23">
        <f>SUM('VITESSEVL sens 1 '!C249:N249)</f>
        <v>76</v>
      </c>
      <c r="H20" s="23">
        <f>SUM('VITESSEVL sens 1 '!C307:N307)</f>
        <v>69</v>
      </c>
      <c r="I20" s="24">
        <f>SUM('VITESSEVL sens 1 '!C365:N365)</f>
        <v>78</v>
      </c>
      <c r="J20" s="20">
        <f t="shared" si="1"/>
        <v>385</v>
      </c>
      <c r="K20" s="21">
        <f t="shared" si="2"/>
        <v>469</v>
      </c>
      <c r="V20" s="15">
        <f t="shared" si="5"/>
        <v>87</v>
      </c>
      <c r="W20" s="15">
        <f t="shared" si="4"/>
        <v>38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SUM('VITESSEVL sens 1 '!C22:N22)</f>
        <v>87</v>
      </c>
      <c r="D21" s="23">
        <f>SUM('VITESSEVL sens 1 '!C80:N80)</f>
        <v>75</v>
      </c>
      <c r="E21" s="23">
        <f>SUM('VITESSEVL sens 1 '!C135:N135)</f>
        <v>40</v>
      </c>
      <c r="F21" s="23">
        <f>SUM('VITESSEVL sens 1 '!C193:N193)</f>
        <v>40</v>
      </c>
      <c r="G21" s="23">
        <f>SUM('VITESSEVL sens 1 '!C250:N250)</f>
        <v>87</v>
      </c>
      <c r="H21" s="23">
        <f>SUM('VITESSEVL sens 1 '!C308:N308)</f>
        <v>117</v>
      </c>
      <c r="I21" s="24">
        <f>SUM('VITESSEVL sens 1 '!C366:N366)</f>
        <v>82</v>
      </c>
      <c r="J21" s="20">
        <f t="shared" si="1"/>
        <v>448</v>
      </c>
      <c r="K21" s="21">
        <f t="shared" si="2"/>
        <v>528</v>
      </c>
      <c r="V21" s="15">
        <f t="shared" si="5"/>
        <v>75</v>
      </c>
      <c r="W21" s="15">
        <f t="shared" si="4"/>
        <v>40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SUM('VITESSEVL sens 1 '!C23:N23)</f>
        <v>73</v>
      </c>
      <c r="D22" s="23">
        <f>SUM('VITESSEVL sens 1 '!C81:N81)</f>
        <v>76</v>
      </c>
      <c r="E22" s="23">
        <f>SUM('VITESSEVL sens 1 '!C136:N136)</f>
        <v>36</v>
      </c>
      <c r="F22" s="23">
        <f>SUM('VITESSEVL sens 1 '!C194:N194)</f>
        <v>59</v>
      </c>
      <c r="G22" s="23">
        <f>SUM('VITESSEVL sens 1 '!C251:N251)</f>
        <v>64</v>
      </c>
      <c r="H22" s="23">
        <f>SUM('VITESSEVL sens 1 '!C309:N309)</f>
        <v>69</v>
      </c>
      <c r="I22" s="24">
        <f>SUM('VITESSEVL sens 1 '!C367:N367)</f>
        <v>67</v>
      </c>
      <c r="J22" s="20">
        <f t="shared" si="1"/>
        <v>349</v>
      </c>
      <c r="K22" s="21">
        <f t="shared" si="2"/>
        <v>444</v>
      </c>
      <c r="V22" s="15">
        <f t="shared" si="5"/>
        <v>76</v>
      </c>
      <c r="W22" s="15">
        <f t="shared" si="4"/>
        <v>59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SUM('VITESSEVL sens 1 '!C24:N24)</f>
        <v>42</v>
      </c>
      <c r="D23" s="23">
        <f>SUM('VITESSEVL sens 1 '!C82:N82)</f>
        <v>53</v>
      </c>
      <c r="E23" s="23">
        <f>SUM('VITESSEVL sens 1 '!C137:N137)</f>
        <v>36</v>
      </c>
      <c r="F23" s="23">
        <f>SUM('VITESSEVL sens 1 '!C195:N195)</f>
        <v>33</v>
      </c>
      <c r="G23" s="23">
        <f>SUM('VITESSEVL sens 1 '!C252:N252)</f>
        <v>41</v>
      </c>
      <c r="H23" s="23">
        <f>SUM('VITESSEVL sens 1 '!C310:N310)</f>
        <v>45</v>
      </c>
      <c r="I23" s="24">
        <f>SUM('VITESSEVL sens 1 '!C368:N368)</f>
        <v>46</v>
      </c>
      <c r="J23" s="20">
        <f t="shared" si="1"/>
        <v>227</v>
      </c>
      <c r="K23" s="21">
        <f t="shared" si="2"/>
        <v>296</v>
      </c>
      <c r="V23" s="15">
        <f t="shared" si="5"/>
        <v>53</v>
      </c>
      <c r="W23" s="15">
        <f t="shared" si="4"/>
        <v>33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SUM('VITESSEVL sens 1 '!C25:N25)</f>
        <v>26</v>
      </c>
      <c r="D24" s="23">
        <f>SUM('VITESSEVL sens 1 '!C83:N83)</f>
        <v>30</v>
      </c>
      <c r="E24" s="23">
        <f>SUM('VITESSEVL sens 1 '!C138:N138)</f>
        <v>17</v>
      </c>
      <c r="F24" s="23">
        <f>SUM('VITESSEVL sens 1 '!C196:N196)</f>
        <v>14</v>
      </c>
      <c r="G24" s="23">
        <f>SUM('VITESSEVL sens 1 '!C253:N253)</f>
        <v>17</v>
      </c>
      <c r="H24" s="23">
        <f>SUM('VITESSEVL sens 1 '!C311:N311)</f>
        <v>19</v>
      </c>
      <c r="I24" s="24">
        <f>SUM('VITESSEVL sens 1 '!C369:N369)</f>
        <v>19</v>
      </c>
      <c r="J24" s="20">
        <f t="shared" si="1"/>
        <v>111</v>
      </c>
      <c r="K24" s="21">
        <f t="shared" si="2"/>
        <v>142</v>
      </c>
      <c r="V24" s="15">
        <f t="shared" si="5"/>
        <v>30</v>
      </c>
      <c r="W24" s="15">
        <f t="shared" si="4"/>
        <v>14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SUM('VITESSEVL sens 1 '!C26:N26)</f>
        <v>26</v>
      </c>
      <c r="D25" s="23">
        <f>SUM('VITESSEVL sens 1 '!C84:N84)</f>
        <v>23</v>
      </c>
      <c r="E25" s="23">
        <f>SUM('VITESSEVL sens 1 '!C139:N139)</f>
        <v>15</v>
      </c>
      <c r="F25" s="23">
        <f>SUM('VITESSEVL sens 1 '!C197:N197)</f>
        <v>15</v>
      </c>
      <c r="G25" s="23">
        <f>SUM('VITESSEVL sens 1 '!C254:N254)</f>
        <v>26</v>
      </c>
      <c r="H25" s="23">
        <f>SUM('VITESSEVL sens 1 '!C312:N312)</f>
        <v>18</v>
      </c>
      <c r="I25" s="24">
        <f>SUM('VITESSEVL sens 1 '!C370:N370)</f>
        <v>26</v>
      </c>
      <c r="J25" s="20">
        <f t="shared" si="1"/>
        <v>119</v>
      </c>
      <c r="K25" s="21">
        <f t="shared" si="2"/>
        <v>149</v>
      </c>
      <c r="V25" s="15">
        <f t="shared" si="5"/>
        <v>23</v>
      </c>
      <c r="W25" s="15">
        <f t="shared" si="4"/>
        <v>15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SUM('VITESSEVL sens 1 '!C27:N27)</f>
        <v>11</v>
      </c>
      <c r="D26" s="78">
        <f>SUM('VITESSEVL sens 1 '!C85:N85)</f>
        <v>9</v>
      </c>
      <c r="E26" s="78">
        <f>SUM('VITESSEVL sens 1 '!C140:N140)</f>
        <v>5</v>
      </c>
      <c r="F26" s="78">
        <f>SUM('VITESSEVL sens 1 '!C198:N198)</f>
        <v>6</v>
      </c>
      <c r="G26" s="78">
        <f>SUM('VITESSEVL sens 1 '!C255:N255)</f>
        <v>8</v>
      </c>
      <c r="H26" s="78">
        <f>SUM('VITESSEVL sens 1 '!C313:N313)</f>
        <v>10</v>
      </c>
      <c r="I26" s="79">
        <f>SUM('VITESSEVL sens 1 '!C371:N371)</f>
        <v>13</v>
      </c>
      <c r="J26" s="80">
        <f t="shared" si="1"/>
        <v>51</v>
      </c>
      <c r="K26" s="81">
        <f t="shared" si="2"/>
        <v>62</v>
      </c>
      <c r="L26" s="4"/>
      <c r="M26" s="4"/>
      <c r="V26" s="82">
        <f t="shared" si="5"/>
        <v>9</v>
      </c>
      <c r="W26" s="82">
        <f t="shared" si="4"/>
        <v>6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SUM('VITESSEVL sens 1 '!C28:N28)</f>
        <v>4</v>
      </c>
      <c r="D27" s="27">
        <f>SUM('VITESSEVL sens 1 '!C86:N86)</f>
        <v>12</v>
      </c>
      <c r="E27" s="27">
        <f>SUM('VITESSEVL sens 1 '!C141:N141)</f>
        <v>3</v>
      </c>
      <c r="F27" s="27">
        <f>SUM('VITESSEVL sens 1 '!C199:N199)</f>
        <v>0</v>
      </c>
      <c r="G27" s="27">
        <f>SUM('VITESSEVL sens 1 '!C256:N256)</f>
        <v>5</v>
      </c>
      <c r="H27" s="27">
        <f>SUM('VITESSEVL sens 1 '!C314:N314)</f>
        <v>0</v>
      </c>
      <c r="I27" s="28">
        <f>SUM('VITESSEVL sens 1 '!C372:N372)</f>
        <v>0</v>
      </c>
      <c r="J27" s="29">
        <f t="shared" si="1"/>
        <v>21</v>
      </c>
      <c r="K27" s="30">
        <f t="shared" si="2"/>
        <v>24</v>
      </c>
      <c r="V27" s="15">
        <f t="shared" si="5"/>
        <v>12</v>
      </c>
      <c r="W27" s="15">
        <f t="shared" si="4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43721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6">C3</f>
        <v>43720</v>
      </c>
      <c r="D31" s="12">
        <f t="shared" si="6"/>
        <v>43721</v>
      </c>
      <c r="E31" s="12">
        <f t="shared" si="6"/>
        <v>43722</v>
      </c>
      <c r="F31" s="12">
        <f t="shared" si="6"/>
        <v>43723</v>
      </c>
      <c r="G31" s="12">
        <f t="shared" si="6"/>
        <v>43724</v>
      </c>
      <c r="H31" s="12">
        <f t="shared" si="6"/>
        <v>43725</v>
      </c>
      <c r="I31" s="36">
        <f t="shared" si="6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159</v>
      </c>
      <c r="C32" s="294">
        <f t="shared" ref="C32:I32" si="7">SUM(C10:C25)</f>
        <v>789</v>
      </c>
      <c r="D32" s="294">
        <f t="shared" si="7"/>
        <v>832</v>
      </c>
      <c r="E32" s="294">
        <f t="shared" si="7"/>
        <v>585</v>
      </c>
      <c r="F32" s="294">
        <f t="shared" si="7"/>
        <v>569</v>
      </c>
      <c r="G32" s="294">
        <f t="shared" si="7"/>
        <v>767</v>
      </c>
      <c r="H32" s="294">
        <f t="shared" si="7"/>
        <v>809</v>
      </c>
      <c r="I32" s="294">
        <f t="shared" si="7"/>
        <v>761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8">C39-C32</f>
        <v>51</v>
      </c>
      <c r="D33" s="41">
        <f t="shared" si="8"/>
        <v>53</v>
      </c>
      <c r="E33" s="41">
        <f t="shared" si="8"/>
        <v>48</v>
      </c>
      <c r="F33" s="41">
        <f t="shared" si="8"/>
        <v>27</v>
      </c>
      <c r="G33" s="41">
        <f t="shared" si="8"/>
        <v>35</v>
      </c>
      <c r="H33" s="41">
        <f t="shared" si="8"/>
        <v>46</v>
      </c>
      <c r="I33" s="41">
        <f t="shared" si="8"/>
        <v>47</v>
      </c>
      <c r="J33" s="42">
        <f>SUM(J4:J27)</f>
        <v>4190</v>
      </c>
      <c r="K33" s="42">
        <f>SUM(C39:I39)-J33</f>
        <v>1229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9">SUM(C4:C27)/24</f>
        <v>35</v>
      </c>
      <c r="D34" s="43">
        <f t="shared" si="9"/>
        <v>36.875</v>
      </c>
      <c r="E34" s="43">
        <f t="shared" si="9"/>
        <v>26.375</v>
      </c>
      <c r="F34" s="43">
        <f t="shared" si="9"/>
        <v>24.833333333333332</v>
      </c>
      <c r="G34" s="43">
        <f t="shared" si="9"/>
        <v>33.416666666666664</v>
      </c>
      <c r="H34" s="43">
        <f t="shared" si="9"/>
        <v>35.625</v>
      </c>
      <c r="I34" s="44">
        <f t="shared" si="9"/>
        <v>33.666666666666664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10">MIN(C4:C27)</f>
        <v>0</v>
      </c>
      <c r="D35" s="41">
        <f t="shared" si="10"/>
        <v>0</v>
      </c>
      <c r="E35" s="41">
        <f t="shared" si="10"/>
        <v>2</v>
      </c>
      <c r="F35" s="41">
        <f t="shared" si="10"/>
        <v>0</v>
      </c>
      <c r="G35" s="41">
        <f t="shared" si="10"/>
        <v>0</v>
      </c>
      <c r="H35" s="41">
        <f t="shared" si="10"/>
        <v>0</v>
      </c>
      <c r="I35" s="21">
        <f t="shared" si="10"/>
        <v>0</v>
      </c>
      <c r="J35" s="45">
        <f>J33/J39</f>
        <v>0.7732053884480532</v>
      </c>
      <c r="K35" s="45">
        <f>K33/J39</f>
        <v>0.22679461155194686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1">MAX(C4:C27)</f>
        <v>87</v>
      </c>
      <c r="D36" s="41">
        <f t="shared" si="11"/>
        <v>87</v>
      </c>
      <c r="E36" s="41">
        <f t="shared" si="11"/>
        <v>55</v>
      </c>
      <c r="F36" s="41">
        <f t="shared" si="11"/>
        <v>59</v>
      </c>
      <c r="G36" s="41">
        <f t="shared" si="11"/>
        <v>87</v>
      </c>
      <c r="H36" s="41">
        <f t="shared" si="11"/>
        <v>117</v>
      </c>
      <c r="I36" s="21">
        <f t="shared" si="11"/>
        <v>82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2">C12</f>
        <v>62</v>
      </c>
      <c r="D37" s="41">
        <f t="shared" si="12"/>
        <v>56</v>
      </c>
      <c r="E37" s="41">
        <f t="shared" si="12"/>
        <v>35</v>
      </c>
      <c r="F37" s="41">
        <f t="shared" si="12"/>
        <v>37</v>
      </c>
      <c r="G37" s="41">
        <f t="shared" si="12"/>
        <v>49</v>
      </c>
      <c r="H37" s="41">
        <f t="shared" si="12"/>
        <v>53</v>
      </c>
      <c r="I37" s="21">
        <f t="shared" si="12"/>
        <v>45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3">C21</f>
        <v>87</v>
      </c>
      <c r="D38" s="41">
        <f t="shared" si="13"/>
        <v>75</v>
      </c>
      <c r="E38" s="41">
        <f t="shared" si="13"/>
        <v>40</v>
      </c>
      <c r="F38" s="41">
        <f t="shared" si="13"/>
        <v>40</v>
      </c>
      <c r="G38" s="41">
        <f t="shared" si="13"/>
        <v>87</v>
      </c>
      <c r="H38" s="41">
        <f t="shared" si="13"/>
        <v>117</v>
      </c>
      <c r="I38" s="21">
        <f t="shared" si="13"/>
        <v>82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4">SUM(C4:C27)</f>
        <v>840</v>
      </c>
      <c r="D39" s="53">
        <f t="shared" si="14"/>
        <v>885</v>
      </c>
      <c r="E39" s="53">
        <f t="shared" si="14"/>
        <v>633</v>
      </c>
      <c r="F39" s="53">
        <f t="shared" si="14"/>
        <v>596</v>
      </c>
      <c r="G39" s="53">
        <f t="shared" si="14"/>
        <v>802</v>
      </c>
      <c r="H39" s="53">
        <f t="shared" si="14"/>
        <v>855</v>
      </c>
      <c r="I39" s="54">
        <f t="shared" si="14"/>
        <v>808</v>
      </c>
      <c r="J39" s="55">
        <f>SUM(C39:I39)</f>
        <v>5419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43721</v>
      </c>
      <c r="F75" s="363"/>
      <c r="G75" s="363"/>
      <c r="H75" s="58"/>
      <c r="I75" s="59">
        <f>V3</f>
        <v>885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596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71" bottom="0.82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8"/>
      <c r="H1" s="8"/>
      <c r="I1" s="153">
        <f>X4</f>
        <v>43720</v>
      </c>
      <c r="J1" s="152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">
        <v>160</v>
      </c>
      <c r="D3" s="365" t="s">
        <v>161</v>
      </c>
      <c r="E3" s="365" t="s">
        <v>162</v>
      </c>
      <c r="F3" s="365" t="s">
        <v>163</v>
      </c>
      <c r="G3" s="365" t="s">
        <v>164</v>
      </c>
      <c r="H3" s="365" t="s">
        <v>165</v>
      </c>
      <c r="I3" s="365" t="s">
        <v>166</v>
      </c>
      <c r="J3" s="365" t="s">
        <v>167</v>
      </c>
      <c r="K3" s="365" t="s">
        <v>168</v>
      </c>
      <c r="L3" s="365" t="s">
        <v>169</v>
      </c>
      <c r="M3" s="365" t="s">
        <v>170</v>
      </c>
      <c r="N3" s="365" t="s">
        <v>171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885</v>
      </c>
      <c r="AG4" s="6">
        <f>'DebitVL sens 1'!W3</f>
        <v>596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1</v>
      </c>
      <c r="G5" s="41">
        <f t="shared" ref="G5:G28" si="3">AB5</f>
        <v>1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Q5" s="86"/>
      <c r="R5"/>
      <c r="S5" s="86"/>
      <c r="V5" s="15"/>
      <c r="W5" s="15"/>
      <c r="X5">
        <v>0</v>
      </c>
      <c r="Y5">
        <v>0</v>
      </c>
      <c r="Z5">
        <v>0</v>
      </c>
      <c r="AA5">
        <v>1</v>
      </c>
      <c r="AB5">
        <v>1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1</v>
      </c>
      <c r="F6" s="41">
        <f t="shared" si="2"/>
        <v>0</v>
      </c>
      <c r="G6" s="41">
        <f t="shared" si="3"/>
        <v>1</v>
      </c>
      <c r="H6" s="41">
        <f t="shared" si="4"/>
        <v>0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O6" s="86"/>
      <c r="P6" s="86"/>
      <c r="Q6" s="86"/>
      <c r="R6" s="86"/>
      <c r="S6" s="86"/>
      <c r="V6" s="15"/>
      <c r="W6" s="15"/>
      <c r="X6">
        <v>0</v>
      </c>
      <c r="Y6">
        <v>0</v>
      </c>
      <c r="Z6">
        <v>1</v>
      </c>
      <c r="AA6">
        <v>0</v>
      </c>
      <c r="AB6">
        <v>1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55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0</v>
      </c>
      <c r="F7" s="41">
        <f t="shared" si="2"/>
        <v>0</v>
      </c>
      <c r="G7" s="41">
        <f t="shared" si="3"/>
        <v>0</v>
      </c>
      <c r="H7" s="41">
        <f t="shared" si="4"/>
        <v>0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O7" s="86"/>
      <c r="P7" s="86"/>
      <c r="Q7" s="86"/>
      <c r="R7" s="86"/>
      <c r="S7" s="86"/>
      <c r="T7" s="142"/>
      <c r="U7" s="142"/>
      <c r="V7" s="15"/>
      <c r="W7" s="15"/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1</v>
      </c>
      <c r="G8" s="41">
        <f t="shared" si="3"/>
        <v>0</v>
      </c>
      <c r="H8" s="41">
        <f t="shared" si="4"/>
        <v>0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O8" s="86"/>
      <c r="P8" s="86"/>
      <c r="Q8" s="86"/>
      <c r="R8" s="86"/>
      <c r="S8" s="86"/>
      <c r="T8" s="142"/>
      <c r="U8" s="142"/>
      <c r="V8" s="15"/>
      <c r="W8" s="15"/>
      <c r="X8">
        <v>0</v>
      </c>
      <c r="Y8">
        <v>0</v>
      </c>
      <c r="Z8">
        <v>0</v>
      </c>
      <c r="AA8">
        <v>1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55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4</v>
      </c>
      <c r="F9" s="41">
        <f t="shared" si="2"/>
        <v>4</v>
      </c>
      <c r="G9" s="41">
        <f t="shared" si="3"/>
        <v>3</v>
      </c>
      <c r="H9" s="41">
        <f t="shared" si="4"/>
        <v>0</v>
      </c>
      <c r="I9" s="41">
        <f t="shared" si="5"/>
        <v>0</v>
      </c>
      <c r="J9" s="41">
        <f t="shared" si="6"/>
        <v>0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O9" s="86"/>
      <c r="P9" s="86"/>
      <c r="Q9" s="86"/>
      <c r="R9" s="86"/>
      <c r="S9" s="86"/>
      <c r="T9" s="142"/>
      <c r="U9" s="142"/>
      <c r="V9" s="15"/>
      <c r="W9" s="15"/>
      <c r="X9">
        <v>0</v>
      </c>
      <c r="Y9">
        <v>0</v>
      </c>
      <c r="Z9">
        <v>4</v>
      </c>
      <c r="AA9">
        <v>4</v>
      </c>
      <c r="AB9">
        <v>3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3</v>
      </c>
      <c r="E10" s="41">
        <f t="shared" si="1"/>
        <v>6</v>
      </c>
      <c r="F10" s="41">
        <f t="shared" si="2"/>
        <v>8</v>
      </c>
      <c r="G10" s="41">
        <f t="shared" si="3"/>
        <v>3</v>
      </c>
      <c r="H10" s="41">
        <f t="shared" si="4"/>
        <v>0</v>
      </c>
      <c r="I10" s="41">
        <f t="shared" si="5"/>
        <v>0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X10">
        <v>0</v>
      </c>
      <c r="Y10">
        <v>3</v>
      </c>
      <c r="Z10">
        <v>6</v>
      </c>
      <c r="AA10">
        <v>8</v>
      </c>
      <c r="AB10">
        <v>3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50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1</v>
      </c>
      <c r="E11" s="41">
        <f t="shared" si="1"/>
        <v>5</v>
      </c>
      <c r="F11" s="41">
        <f t="shared" si="2"/>
        <v>15</v>
      </c>
      <c r="G11" s="41">
        <f t="shared" si="3"/>
        <v>4</v>
      </c>
      <c r="H11" s="41">
        <f t="shared" si="4"/>
        <v>0</v>
      </c>
      <c r="I11" s="41">
        <f t="shared" si="5"/>
        <v>0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X11">
        <v>0</v>
      </c>
      <c r="Y11">
        <v>1</v>
      </c>
      <c r="Z11">
        <v>5</v>
      </c>
      <c r="AA11">
        <v>15</v>
      </c>
      <c r="AB11">
        <v>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1</v>
      </c>
      <c r="E12" s="41">
        <f t="shared" si="1"/>
        <v>6</v>
      </c>
      <c r="F12" s="41">
        <f t="shared" si="2"/>
        <v>25</v>
      </c>
      <c r="G12" s="41">
        <f t="shared" si="3"/>
        <v>11</v>
      </c>
      <c r="H12" s="41">
        <f t="shared" si="4"/>
        <v>0</v>
      </c>
      <c r="I12" s="41">
        <f t="shared" si="5"/>
        <v>0</v>
      </c>
      <c r="J12" s="41">
        <f t="shared" si="6"/>
        <v>0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>
        <v>0</v>
      </c>
      <c r="Y12">
        <v>1</v>
      </c>
      <c r="Z12">
        <v>6</v>
      </c>
      <c r="AA12">
        <v>25</v>
      </c>
      <c r="AB12">
        <v>11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56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0</v>
      </c>
      <c r="E13" s="41">
        <f t="shared" si="1"/>
        <v>15</v>
      </c>
      <c r="F13" s="41">
        <f t="shared" si="2"/>
        <v>35</v>
      </c>
      <c r="G13" s="41">
        <f t="shared" si="3"/>
        <v>12</v>
      </c>
      <c r="H13" s="41">
        <f t="shared" si="4"/>
        <v>0</v>
      </c>
      <c r="I13" s="41">
        <f t="shared" si="5"/>
        <v>0</v>
      </c>
      <c r="J13" s="41">
        <f t="shared" si="6"/>
        <v>0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O13" s="140"/>
      <c r="P13" s="140"/>
      <c r="T13" s="142"/>
      <c r="U13" s="142"/>
      <c r="V13" s="15"/>
      <c r="W13" s="15"/>
      <c r="X13">
        <v>0</v>
      </c>
      <c r="Y13">
        <v>0</v>
      </c>
      <c r="Z13">
        <v>15</v>
      </c>
      <c r="AA13">
        <v>35</v>
      </c>
      <c r="AB13">
        <v>12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55</v>
      </c>
    </row>
    <row r="14" spans="1:37" ht="13.2" x14ac:dyDescent="0.25">
      <c r="B14" s="16" t="s">
        <v>30</v>
      </c>
      <c r="C14" s="20">
        <f t="shared" si="11"/>
        <v>1</v>
      </c>
      <c r="D14" s="41">
        <f t="shared" si="0"/>
        <v>1</v>
      </c>
      <c r="E14" s="41">
        <f t="shared" si="1"/>
        <v>6</v>
      </c>
      <c r="F14" s="41">
        <f t="shared" si="2"/>
        <v>18</v>
      </c>
      <c r="G14" s="41">
        <f t="shared" si="3"/>
        <v>5</v>
      </c>
      <c r="H14" s="41">
        <f t="shared" si="4"/>
        <v>2</v>
      </c>
      <c r="I14" s="41">
        <f t="shared" si="5"/>
        <v>1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O14" s="140"/>
      <c r="P14" s="140"/>
      <c r="T14" s="142"/>
      <c r="U14" s="142"/>
      <c r="V14" s="15"/>
      <c r="W14" s="15"/>
      <c r="X14">
        <v>1</v>
      </c>
      <c r="Y14">
        <v>1</v>
      </c>
      <c r="Z14">
        <v>6</v>
      </c>
      <c r="AA14">
        <v>18</v>
      </c>
      <c r="AB14">
        <v>5</v>
      </c>
      <c r="AC14">
        <v>2</v>
      </c>
      <c r="AD14">
        <v>1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1</v>
      </c>
      <c r="AK14">
        <v>55</v>
      </c>
    </row>
    <row r="15" spans="1:37" ht="13.2" x14ac:dyDescent="0.25">
      <c r="B15" s="16" t="s">
        <v>31</v>
      </c>
      <c r="C15" s="20">
        <f t="shared" si="11"/>
        <v>0</v>
      </c>
      <c r="D15" s="41">
        <f t="shared" si="0"/>
        <v>3</v>
      </c>
      <c r="E15" s="41">
        <f t="shared" si="1"/>
        <v>6</v>
      </c>
      <c r="F15" s="41">
        <f t="shared" si="2"/>
        <v>21</v>
      </c>
      <c r="G15" s="41">
        <f t="shared" si="3"/>
        <v>8</v>
      </c>
      <c r="H15" s="41">
        <f t="shared" si="4"/>
        <v>1</v>
      </c>
      <c r="I15" s="41">
        <f t="shared" si="5"/>
        <v>0</v>
      </c>
      <c r="J15" s="41">
        <f t="shared" si="6"/>
        <v>0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O15" s="140"/>
      <c r="P15" s="140"/>
      <c r="T15" s="142"/>
      <c r="U15" s="142"/>
      <c r="V15" s="15"/>
      <c r="W15" s="15"/>
      <c r="X15">
        <v>0</v>
      </c>
      <c r="Y15">
        <v>3</v>
      </c>
      <c r="Z15">
        <v>6</v>
      </c>
      <c r="AA15">
        <v>21</v>
      </c>
      <c r="AB15">
        <v>8</v>
      </c>
      <c r="AC15">
        <v>1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2</v>
      </c>
      <c r="E16" s="41">
        <f t="shared" si="1"/>
        <v>8</v>
      </c>
      <c r="F16" s="41">
        <f t="shared" si="2"/>
        <v>23</v>
      </c>
      <c r="G16" s="41">
        <f t="shared" si="3"/>
        <v>12</v>
      </c>
      <c r="H16" s="41">
        <f t="shared" si="4"/>
        <v>2</v>
      </c>
      <c r="I16" s="41">
        <f t="shared" si="5"/>
        <v>2</v>
      </c>
      <c r="J16" s="41">
        <f t="shared" si="6"/>
        <v>0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O16" s="140"/>
      <c r="P16" s="140"/>
      <c r="T16" s="142"/>
      <c r="U16" s="142"/>
      <c r="V16" s="15"/>
      <c r="W16" s="15"/>
      <c r="X16">
        <v>0</v>
      </c>
      <c r="Y16">
        <v>2</v>
      </c>
      <c r="Z16">
        <v>8</v>
      </c>
      <c r="AA16">
        <v>23</v>
      </c>
      <c r="AB16">
        <v>12</v>
      </c>
      <c r="AC16">
        <v>2</v>
      </c>
      <c r="AD16">
        <v>2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2</v>
      </c>
      <c r="AK16">
        <v>57</v>
      </c>
    </row>
    <row r="17" spans="1:37" ht="13.2" x14ac:dyDescent="0.25">
      <c r="B17" s="16" t="s">
        <v>33</v>
      </c>
      <c r="C17" s="20">
        <f t="shared" si="11"/>
        <v>0</v>
      </c>
      <c r="D17" s="41">
        <f t="shared" si="0"/>
        <v>0</v>
      </c>
      <c r="E17" s="41">
        <f t="shared" si="1"/>
        <v>7</v>
      </c>
      <c r="F17" s="41">
        <f t="shared" si="2"/>
        <v>28</v>
      </c>
      <c r="G17" s="41">
        <f t="shared" si="3"/>
        <v>11</v>
      </c>
      <c r="H17" s="41">
        <f t="shared" si="4"/>
        <v>3</v>
      </c>
      <c r="I17" s="41">
        <f t="shared" si="5"/>
        <v>1</v>
      </c>
      <c r="J17" s="41">
        <f t="shared" si="6"/>
        <v>0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O17" s="140"/>
      <c r="P17" s="140"/>
      <c r="V17" s="15"/>
      <c r="W17" s="15"/>
      <c r="X17">
        <v>0</v>
      </c>
      <c r="Y17">
        <v>0</v>
      </c>
      <c r="Z17">
        <v>7</v>
      </c>
      <c r="AA17">
        <v>28</v>
      </c>
      <c r="AB17">
        <v>11</v>
      </c>
      <c r="AC17">
        <v>3</v>
      </c>
      <c r="AD17">
        <v>1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1</v>
      </c>
      <c r="AK17">
        <v>58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1</v>
      </c>
      <c r="E18" s="41">
        <f t="shared" si="1"/>
        <v>11</v>
      </c>
      <c r="F18" s="41">
        <f t="shared" si="2"/>
        <v>31</v>
      </c>
      <c r="G18" s="41">
        <f t="shared" si="3"/>
        <v>17</v>
      </c>
      <c r="H18" s="41">
        <f t="shared" si="4"/>
        <v>6</v>
      </c>
      <c r="I18" s="41">
        <f t="shared" si="5"/>
        <v>0</v>
      </c>
      <c r="J18" s="41">
        <f t="shared" si="6"/>
        <v>0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O18" s="140"/>
      <c r="P18" s="140"/>
      <c r="V18" s="15"/>
      <c r="W18" s="15"/>
      <c r="X18">
        <v>0</v>
      </c>
      <c r="Y18">
        <v>1</v>
      </c>
      <c r="Z18">
        <v>11</v>
      </c>
      <c r="AA18">
        <v>31</v>
      </c>
      <c r="AB18">
        <v>17</v>
      </c>
      <c r="AC18">
        <v>6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57</v>
      </c>
    </row>
    <row r="19" spans="1:37" ht="13.2" x14ac:dyDescent="0.25">
      <c r="B19" s="16" t="s">
        <v>35</v>
      </c>
      <c r="C19" s="20">
        <f t="shared" si="11"/>
        <v>0</v>
      </c>
      <c r="D19" s="41">
        <f t="shared" si="0"/>
        <v>2</v>
      </c>
      <c r="E19" s="41">
        <f t="shared" si="1"/>
        <v>10</v>
      </c>
      <c r="F19" s="41">
        <f t="shared" si="2"/>
        <v>24</v>
      </c>
      <c r="G19" s="41">
        <f t="shared" si="3"/>
        <v>7</v>
      </c>
      <c r="H19" s="41">
        <f t="shared" si="4"/>
        <v>2</v>
      </c>
      <c r="I19" s="41">
        <f t="shared" si="5"/>
        <v>0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O19" s="140"/>
      <c r="P19" s="140"/>
      <c r="V19" s="15"/>
      <c r="W19" s="15"/>
      <c r="X19">
        <v>0</v>
      </c>
      <c r="Y19">
        <v>2</v>
      </c>
      <c r="Z19">
        <v>10</v>
      </c>
      <c r="AA19">
        <v>24</v>
      </c>
      <c r="AB19">
        <v>7</v>
      </c>
      <c r="AC19">
        <v>2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54</v>
      </c>
    </row>
    <row r="20" spans="1:37" ht="13.2" x14ac:dyDescent="0.25">
      <c r="B20" s="16" t="s">
        <v>36</v>
      </c>
      <c r="C20" s="20">
        <f t="shared" si="11"/>
        <v>1</v>
      </c>
      <c r="D20" s="41">
        <f t="shared" si="0"/>
        <v>3</v>
      </c>
      <c r="E20" s="41">
        <f t="shared" si="1"/>
        <v>8</v>
      </c>
      <c r="F20" s="41">
        <f t="shared" si="2"/>
        <v>21</v>
      </c>
      <c r="G20" s="41">
        <f t="shared" si="3"/>
        <v>12</v>
      </c>
      <c r="H20" s="41">
        <f t="shared" si="4"/>
        <v>1</v>
      </c>
      <c r="I20" s="41">
        <f t="shared" si="5"/>
        <v>1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O20" s="140"/>
      <c r="P20" s="140"/>
      <c r="V20" s="15"/>
      <c r="W20" s="15"/>
      <c r="X20">
        <v>1</v>
      </c>
      <c r="Y20">
        <v>3</v>
      </c>
      <c r="Z20">
        <v>8</v>
      </c>
      <c r="AA20">
        <v>21</v>
      </c>
      <c r="AB20">
        <v>12</v>
      </c>
      <c r="AC20">
        <v>1</v>
      </c>
      <c r="AD20">
        <v>1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55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3</v>
      </c>
      <c r="E21" s="41">
        <f t="shared" si="1"/>
        <v>9</v>
      </c>
      <c r="F21" s="41">
        <f t="shared" si="2"/>
        <v>41</v>
      </c>
      <c r="G21" s="41">
        <f t="shared" si="3"/>
        <v>21</v>
      </c>
      <c r="H21" s="41">
        <f t="shared" si="4"/>
        <v>1</v>
      </c>
      <c r="I21" s="41">
        <f t="shared" si="5"/>
        <v>0</v>
      </c>
      <c r="J21" s="41">
        <f t="shared" si="6"/>
        <v>0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/>
      <c r="X21">
        <v>0</v>
      </c>
      <c r="Y21">
        <v>3</v>
      </c>
      <c r="Z21">
        <v>9</v>
      </c>
      <c r="AA21">
        <v>41</v>
      </c>
      <c r="AB21">
        <v>21</v>
      </c>
      <c r="AC21">
        <v>1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56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0</v>
      </c>
      <c r="E22" s="41">
        <f t="shared" si="1"/>
        <v>10</v>
      </c>
      <c r="F22" s="41">
        <f t="shared" si="2"/>
        <v>44</v>
      </c>
      <c r="G22" s="41">
        <f t="shared" si="3"/>
        <v>27</v>
      </c>
      <c r="H22" s="41">
        <f t="shared" si="4"/>
        <v>3</v>
      </c>
      <c r="I22" s="41">
        <f t="shared" si="5"/>
        <v>2</v>
      </c>
      <c r="J22" s="41">
        <f t="shared" si="6"/>
        <v>1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/>
      <c r="X22">
        <v>0</v>
      </c>
      <c r="Y22">
        <v>0</v>
      </c>
      <c r="Z22">
        <v>10</v>
      </c>
      <c r="AA22">
        <v>44</v>
      </c>
      <c r="AB22">
        <v>27</v>
      </c>
      <c r="AC22">
        <v>3</v>
      </c>
      <c r="AD22">
        <v>2</v>
      </c>
      <c r="AE22">
        <v>1</v>
      </c>
      <c r="AF22">
        <v>0</v>
      </c>
      <c r="AG22">
        <v>0</v>
      </c>
      <c r="AH22">
        <v>0</v>
      </c>
      <c r="AI22">
        <v>0</v>
      </c>
      <c r="AJ22">
        <v>3</v>
      </c>
      <c r="AK22">
        <v>59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0</v>
      </c>
      <c r="E23" s="41">
        <f t="shared" si="1"/>
        <v>15</v>
      </c>
      <c r="F23" s="41">
        <f t="shared" si="2"/>
        <v>37</v>
      </c>
      <c r="G23" s="41">
        <f t="shared" si="3"/>
        <v>18</v>
      </c>
      <c r="H23" s="41">
        <f t="shared" si="4"/>
        <v>2</v>
      </c>
      <c r="I23" s="41">
        <f t="shared" si="5"/>
        <v>0</v>
      </c>
      <c r="J23" s="41">
        <f t="shared" si="6"/>
        <v>1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/>
      <c r="X23">
        <v>0</v>
      </c>
      <c r="Y23">
        <v>0</v>
      </c>
      <c r="Z23">
        <v>15</v>
      </c>
      <c r="AA23">
        <v>37</v>
      </c>
      <c r="AB23">
        <v>18</v>
      </c>
      <c r="AC23">
        <v>2</v>
      </c>
      <c r="AD23">
        <v>0</v>
      </c>
      <c r="AE23">
        <v>1</v>
      </c>
      <c r="AF23">
        <v>0</v>
      </c>
      <c r="AG23">
        <v>0</v>
      </c>
      <c r="AH23">
        <v>0</v>
      </c>
      <c r="AI23">
        <v>0</v>
      </c>
      <c r="AJ23">
        <v>1</v>
      </c>
      <c r="AK23">
        <v>57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1</v>
      </c>
      <c r="E24" s="41">
        <f t="shared" si="1"/>
        <v>4</v>
      </c>
      <c r="F24" s="41">
        <f t="shared" si="2"/>
        <v>23</v>
      </c>
      <c r="G24" s="41">
        <f t="shared" si="3"/>
        <v>10</v>
      </c>
      <c r="H24" s="41">
        <f t="shared" si="4"/>
        <v>3</v>
      </c>
      <c r="I24" s="41">
        <f t="shared" si="5"/>
        <v>1</v>
      </c>
      <c r="J24" s="41">
        <f t="shared" si="6"/>
        <v>0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/>
      <c r="X24">
        <v>0</v>
      </c>
      <c r="Y24">
        <v>1</v>
      </c>
      <c r="Z24">
        <v>4</v>
      </c>
      <c r="AA24">
        <v>23</v>
      </c>
      <c r="AB24">
        <v>10</v>
      </c>
      <c r="AC24">
        <v>3</v>
      </c>
      <c r="AD24">
        <v>1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</v>
      </c>
      <c r="AK24">
        <v>58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1</v>
      </c>
      <c r="E25" s="41">
        <f t="shared" si="1"/>
        <v>6</v>
      </c>
      <c r="F25" s="41">
        <f t="shared" si="2"/>
        <v>9</v>
      </c>
      <c r="G25" s="41">
        <f t="shared" si="3"/>
        <v>9</v>
      </c>
      <c r="H25" s="41">
        <f t="shared" si="4"/>
        <v>1</v>
      </c>
      <c r="I25" s="41">
        <f t="shared" si="5"/>
        <v>0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/>
      <c r="X25">
        <v>0</v>
      </c>
      <c r="Y25">
        <v>1</v>
      </c>
      <c r="Z25">
        <v>6</v>
      </c>
      <c r="AA25">
        <v>9</v>
      </c>
      <c r="AB25">
        <v>9</v>
      </c>
      <c r="AC25">
        <v>1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56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7</v>
      </c>
      <c r="F26" s="41">
        <f t="shared" si="2"/>
        <v>12</v>
      </c>
      <c r="G26" s="41">
        <f t="shared" si="3"/>
        <v>2</v>
      </c>
      <c r="H26" s="41">
        <f t="shared" si="4"/>
        <v>3</v>
      </c>
      <c r="I26" s="41">
        <f t="shared" si="5"/>
        <v>2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82"/>
      <c r="X26">
        <v>0</v>
      </c>
      <c r="Y26">
        <v>0</v>
      </c>
      <c r="Z26">
        <v>7</v>
      </c>
      <c r="AA26">
        <v>12</v>
      </c>
      <c r="AB26">
        <v>2</v>
      </c>
      <c r="AC26">
        <v>3</v>
      </c>
      <c r="AD26">
        <v>2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2</v>
      </c>
      <c r="AK26">
        <v>58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1</v>
      </c>
      <c r="F27" s="41">
        <f t="shared" si="2"/>
        <v>5</v>
      </c>
      <c r="G27" s="41">
        <f t="shared" si="3"/>
        <v>5</v>
      </c>
      <c r="H27" s="41">
        <f t="shared" si="4"/>
        <v>0</v>
      </c>
      <c r="I27" s="41">
        <f t="shared" si="5"/>
        <v>0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/>
      <c r="X27">
        <v>0</v>
      </c>
      <c r="Y27">
        <v>0</v>
      </c>
      <c r="Z27">
        <v>1</v>
      </c>
      <c r="AA27">
        <v>5</v>
      </c>
      <c r="AB27">
        <v>5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59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1</v>
      </c>
      <c r="F28" s="41">
        <f t="shared" si="2"/>
        <v>1</v>
      </c>
      <c r="G28" s="41">
        <f t="shared" si="3"/>
        <v>1</v>
      </c>
      <c r="H28" s="41">
        <f t="shared" si="4"/>
        <v>1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33"/>
      <c r="X28">
        <v>0</v>
      </c>
      <c r="Y28">
        <v>0</v>
      </c>
      <c r="Z28">
        <v>1</v>
      </c>
      <c r="AA28">
        <v>1</v>
      </c>
      <c r="AB28">
        <v>1</v>
      </c>
      <c r="AC28">
        <v>1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60</v>
      </c>
    </row>
    <row r="29" spans="1:37" ht="14.4" thickTop="1" thickBot="1" x14ac:dyDescent="0.3">
      <c r="B29" s="52" t="s">
        <v>62</v>
      </c>
      <c r="C29" s="53">
        <f t="shared" ref="C29:J29" si="12">SUM(C5:C28)</f>
        <v>2</v>
      </c>
      <c r="D29" s="53">
        <f t="shared" si="12"/>
        <v>22</v>
      </c>
      <c r="E29" s="53">
        <f t="shared" si="12"/>
        <v>146</v>
      </c>
      <c r="F29" s="53">
        <f t="shared" si="12"/>
        <v>427</v>
      </c>
      <c r="G29" s="53">
        <f t="shared" si="12"/>
        <v>200</v>
      </c>
      <c r="H29" s="53">
        <f t="shared" si="12"/>
        <v>31</v>
      </c>
      <c r="I29" s="53">
        <f t="shared" si="12"/>
        <v>10</v>
      </c>
      <c r="J29" s="53">
        <f t="shared" si="12"/>
        <v>2</v>
      </c>
      <c r="K29" s="53">
        <f>SUM(K5:K28)</f>
        <v>0</v>
      </c>
      <c r="L29" s="53">
        <f>SUM(L5:L28)</f>
        <v>0</v>
      </c>
      <c r="M29" s="53">
        <f>SUM(M5:M28)</f>
        <v>0</v>
      </c>
      <c r="N29" s="53">
        <f>SUM(N5:N28)</f>
        <v>0</v>
      </c>
      <c r="V29" s="4"/>
      <c r="W29" s="4"/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</row>
    <row r="30" spans="1:37" ht="13.8" thickTop="1" x14ac:dyDescent="0.25">
      <c r="B30" s="16" t="s">
        <v>5</v>
      </c>
      <c r="C30" s="62">
        <f>C29/N32</f>
        <v>2.3809523809523812E-3</v>
      </c>
      <c r="D30" s="62">
        <f>D29/N32</f>
        <v>2.6190476190476191E-2</v>
      </c>
      <c r="E30" s="62">
        <f>E29/N32</f>
        <v>0.1738095238095238</v>
      </c>
      <c r="F30" s="62">
        <f>F29/N32</f>
        <v>0.5083333333333333</v>
      </c>
      <c r="G30" s="62">
        <f>G29/N32</f>
        <v>0.23809523809523808</v>
      </c>
      <c r="H30" s="62">
        <f>H29/N32</f>
        <v>3.6904761904761905E-2</v>
      </c>
      <c r="I30" s="62">
        <f>I29/N32</f>
        <v>1.1904761904761904E-2</v>
      </c>
      <c r="J30" s="62">
        <f>J29/N32</f>
        <v>2.3809523809523812E-3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</row>
    <row r="31" spans="1:37" ht="13.8" thickBot="1" x14ac:dyDescent="0.3">
      <c r="B31" s="88" t="s">
        <v>63</v>
      </c>
      <c r="C31" s="63">
        <f t="shared" ref="C31:J31" si="13">C29/24</f>
        <v>8.3333333333333329E-2</v>
      </c>
      <c r="D31" s="63">
        <f t="shared" si="13"/>
        <v>0.91666666666666663</v>
      </c>
      <c r="E31" s="63">
        <f t="shared" si="13"/>
        <v>6.083333333333333</v>
      </c>
      <c r="F31" s="63">
        <f t="shared" si="13"/>
        <v>17.791666666666668</v>
      </c>
      <c r="G31" s="63">
        <f t="shared" si="13"/>
        <v>8.3333333333333339</v>
      </c>
      <c r="H31" s="63">
        <f t="shared" si="13"/>
        <v>1.2916666666666667</v>
      </c>
      <c r="I31" s="63">
        <f t="shared" si="13"/>
        <v>0.41666666666666669</v>
      </c>
      <c r="J31" s="63">
        <f t="shared" si="13"/>
        <v>8.3333333333333329E-2</v>
      </c>
      <c r="K31" s="63">
        <f>K29/24</f>
        <v>0</v>
      </c>
      <c r="L31" s="63">
        <f>L29/24</f>
        <v>0</v>
      </c>
      <c r="M31" s="63">
        <f>M29/24</f>
        <v>0</v>
      </c>
      <c r="N31" s="63">
        <f>N29/24</f>
        <v>0</v>
      </c>
      <c r="V31" s="4"/>
      <c r="W31" s="4"/>
      <c r="X31">
        <v>0</v>
      </c>
      <c r="Y31">
        <v>0</v>
      </c>
      <c r="Z31">
        <v>0</v>
      </c>
      <c r="AA31">
        <v>1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55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840</v>
      </c>
      <c r="V32" s="4"/>
      <c r="W32" s="4"/>
      <c r="X32">
        <v>0</v>
      </c>
      <c r="Y32">
        <v>0</v>
      </c>
      <c r="Z32">
        <v>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45</v>
      </c>
    </row>
    <row r="33" spans="2:37" ht="13.8" thickTop="1" x14ac:dyDescent="0.25">
      <c r="L33" s="5"/>
      <c r="M33" s="5"/>
      <c r="V33" s="4"/>
      <c r="W33" s="4"/>
      <c r="X33">
        <v>0</v>
      </c>
      <c r="Y33">
        <v>0</v>
      </c>
      <c r="Z33">
        <v>2</v>
      </c>
      <c r="AA33">
        <v>3</v>
      </c>
      <c r="AB33">
        <v>1</v>
      </c>
      <c r="AC33">
        <v>1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56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2</v>
      </c>
      <c r="Z34">
        <v>4</v>
      </c>
      <c r="AA34">
        <v>10</v>
      </c>
      <c r="AB34">
        <v>7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55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3</v>
      </c>
      <c r="Z35">
        <v>3</v>
      </c>
      <c r="AA35">
        <v>16</v>
      </c>
      <c r="AB35">
        <v>5</v>
      </c>
      <c r="AC35">
        <v>1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54</v>
      </c>
    </row>
    <row r="36" spans="2:37" ht="13.2" x14ac:dyDescent="0.25">
      <c r="L36" s="3"/>
      <c r="M36" s="3"/>
      <c r="V36" s="4"/>
      <c r="W36" s="4"/>
      <c r="X36">
        <v>0</v>
      </c>
      <c r="Y36">
        <v>2</v>
      </c>
      <c r="Z36">
        <v>12</v>
      </c>
      <c r="AA36">
        <v>27</v>
      </c>
      <c r="AB36">
        <v>12</v>
      </c>
      <c r="AC36">
        <v>0</v>
      </c>
      <c r="AD36">
        <v>0</v>
      </c>
      <c r="AE36">
        <v>0</v>
      </c>
      <c r="AF36">
        <v>0</v>
      </c>
      <c r="AG36">
        <v>1</v>
      </c>
      <c r="AH36">
        <v>0</v>
      </c>
      <c r="AI36">
        <v>0</v>
      </c>
      <c r="AJ36">
        <v>1</v>
      </c>
      <c r="AK36">
        <v>55</v>
      </c>
    </row>
    <row r="37" spans="2:37" ht="13.2" x14ac:dyDescent="0.25">
      <c r="L37" s="3"/>
      <c r="M37" s="3"/>
      <c r="V37" s="4"/>
      <c r="W37" s="4"/>
      <c r="X37">
        <v>1</v>
      </c>
      <c r="Y37">
        <v>2</v>
      </c>
      <c r="Z37">
        <v>13</v>
      </c>
      <c r="AA37">
        <v>27</v>
      </c>
      <c r="AB37">
        <v>13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54</v>
      </c>
    </row>
    <row r="38" spans="2:37" ht="13.2" x14ac:dyDescent="0.25">
      <c r="L38" s="3"/>
      <c r="M38" s="3"/>
      <c r="V38" s="4"/>
      <c r="W38" s="4"/>
      <c r="X38">
        <v>0</v>
      </c>
      <c r="Y38">
        <v>2</v>
      </c>
      <c r="Z38">
        <v>4</v>
      </c>
      <c r="AA38">
        <v>15</v>
      </c>
      <c r="AB38">
        <v>8</v>
      </c>
      <c r="AC38">
        <v>1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56</v>
      </c>
    </row>
    <row r="39" spans="2:37" ht="13.2" x14ac:dyDescent="0.25">
      <c r="L39" s="3"/>
      <c r="M39" s="3"/>
      <c r="V39" s="4"/>
      <c r="W39" s="4"/>
      <c r="X39">
        <v>0</v>
      </c>
      <c r="Y39">
        <v>1</v>
      </c>
      <c r="Z39">
        <v>5</v>
      </c>
      <c r="AA39">
        <v>20</v>
      </c>
      <c r="AB39">
        <v>11</v>
      </c>
      <c r="AC39">
        <v>1</v>
      </c>
      <c r="AD39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1</v>
      </c>
      <c r="AK39">
        <v>57</v>
      </c>
    </row>
    <row r="40" spans="2:37" ht="13.2" x14ac:dyDescent="0.25">
      <c r="L40" s="3"/>
      <c r="M40" s="3"/>
      <c r="V40" s="4"/>
      <c r="W40" s="4"/>
      <c r="X40">
        <v>0</v>
      </c>
      <c r="Y40">
        <v>0</v>
      </c>
      <c r="Z40">
        <v>8</v>
      </c>
      <c r="AA40">
        <v>29</v>
      </c>
      <c r="AB40">
        <v>13</v>
      </c>
      <c r="AC40">
        <v>1</v>
      </c>
      <c r="AD40">
        <v>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  <c r="AK40">
        <v>57</v>
      </c>
    </row>
    <row r="41" spans="2:37" ht="13.2" x14ac:dyDescent="0.25">
      <c r="L41" s="3"/>
      <c r="M41" s="3"/>
      <c r="V41" s="4"/>
      <c r="W41" s="4"/>
      <c r="X41">
        <v>0</v>
      </c>
      <c r="Y41">
        <v>2</v>
      </c>
      <c r="Z41">
        <v>9</v>
      </c>
      <c r="AA41">
        <v>28</v>
      </c>
      <c r="AB41">
        <v>19</v>
      </c>
      <c r="AC41">
        <v>5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58</v>
      </c>
    </row>
    <row r="42" spans="2:37" ht="13.2" x14ac:dyDescent="0.25">
      <c r="L42" s="3"/>
      <c r="M42" s="3"/>
      <c r="V42" s="4"/>
      <c r="W42" s="4"/>
      <c r="X42">
        <v>0</v>
      </c>
      <c r="Y42">
        <v>2</v>
      </c>
      <c r="Z42">
        <v>7</v>
      </c>
      <c r="AA42">
        <v>29</v>
      </c>
      <c r="AB42">
        <v>20</v>
      </c>
      <c r="AC42">
        <v>4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58</v>
      </c>
    </row>
    <row r="43" spans="2:37" ht="13.2" x14ac:dyDescent="0.25">
      <c r="L43" s="3"/>
      <c r="M43" s="3"/>
      <c r="V43" s="4"/>
      <c r="W43" s="4"/>
      <c r="X43">
        <v>1</v>
      </c>
      <c r="Y43">
        <v>2</v>
      </c>
      <c r="Z43">
        <v>7</v>
      </c>
      <c r="AA43">
        <v>34</v>
      </c>
      <c r="AB43">
        <v>5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53</v>
      </c>
    </row>
    <row r="44" spans="2:37" ht="13.2" x14ac:dyDescent="0.25">
      <c r="L44" s="3"/>
      <c r="M44" s="3"/>
      <c r="V44" s="4"/>
      <c r="W44" s="4"/>
      <c r="X44">
        <v>0</v>
      </c>
      <c r="Y44">
        <v>3</v>
      </c>
      <c r="Z44">
        <v>7</v>
      </c>
      <c r="AA44">
        <v>34</v>
      </c>
      <c r="AB44">
        <v>7</v>
      </c>
      <c r="AC44">
        <v>3</v>
      </c>
      <c r="AD44">
        <v>1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1</v>
      </c>
      <c r="AK44">
        <v>56</v>
      </c>
    </row>
    <row r="45" spans="2:37" ht="13.2" x14ac:dyDescent="0.25">
      <c r="L45" s="3"/>
      <c r="M45" s="3"/>
      <c r="V45" s="4"/>
      <c r="W45" s="4"/>
      <c r="X45">
        <v>0</v>
      </c>
      <c r="Y45">
        <v>1</v>
      </c>
      <c r="Z45">
        <v>16</v>
      </c>
      <c r="AA45">
        <v>35</v>
      </c>
      <c r="AB45">
        <v>27</v>
      </c>
      <c r="AC45">
        <v>7</v>
      </c>
      <c r="AD45">
        <v>0</v>
      </c>
      <c r="AE45">
        <v>0</v>
      </c>
      <c r="AF45">
        <v>1</v>
      </c>
      <c r="AG45">
        <v>0</v>
      </c>
      <c r="AH45">
        <v>0</v>
      </c>
      <c r="AI45">
        <v>0</v>
      </c>
      <c r="AJ45">
        <v>1</v>
      </c>
      <c r="AK45">
        <v>58</v>
      </c>
    </row>
    <row r="46" spans="2:37" ht="13.2" x14ac:dyDescent="0.25">
      <c r="L46" s="3"/>
      <c r="M46" s="3"/>
      <c r="V46" s="4"/>
      <c r="W46" s="4"/>
      <c r="X46">
        <v>0</v>
      </c>
      <c r="Y46">
        <v>1</v>
      </c>
      <c r="Z46">
        <v>21</v>
      </c>
      <c r="AA46">
        <v>27</v>
      </c>
      <c r="AB46">
        <v>22</v>
      </c>
      <c r="AC46">
        <v>3</v>
      </c>
      <c r="AD46">
        <v>1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1</v>
      </c>
      <c r="AK46">
        <v>56</v>
      </c>
    </row>
    <row r="47" spans="2:37" ht="13.2" x14ac:dyDescent="0.25">
      <c r="L47" s="3"/>
      <c r="M47" s="3"/>
      <c r="V47" s="4"/>
      <c r="W47" s="4"/>
      <c r="X47">
        <v>0</v>
      </c>
      <c r="Y47">
        <v>0</v>
      </c>
      <c r="Z47">
        <v>15</v>
      </c>
      <c r="AA47">
        <v>43</v>
      </c>
      <c r="AB47">
        <v>16</v>
      </c>
      <c r="AC47">
        <v>2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56</v>
      </c>
    </row>
    <row r="48" spans="2:37" ht="13.2" x14ac:dyDescent="0.25">
      <c r="L48" s="3"/>
      <c r="M48" s="3"/>
      <c r="V48" s="4"/>
      <c r="W48" s="4"/>
      <c r="X48">
        <v>0</v>
      </c>
      <c r="Y48">
        <v>2</v>
      </c>
      <c r="Z48">
        <v>9</v>
      </c>
      <c r="AA48">
        <v>31</v>
      </c>
      <c r="AB48">
        <v>10</v>
      </c>
      <c r="AC48">
        <v>1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55</v>
      </c>
    </row>
    <row r="49" spans="1:37" ht="13.2" x14ac:dyDescent="0.25">
      <c r="L49" s="3"/>
      <c r="M49" s="3"/>
      <c r="V49" s="4"/>
      <c r="W49" s="4"/>
      <c r="X49">
        <v>0</v>
      </c>
      <c r="Y49">
        <v>1</v>
      </c>
      <c r="Z49">
        <v>2</v>
      </c>
      <c r="AA49">
        <v>17</v>
      </c>
      <c r="AB49">
        <v>7</v>
      </c>
      <c r="AC49">
        <v>2</v>
      </c>
      <c r="AD49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1</v>
      </c>
      <c r="AK49">
        <v>58</v>
      </c>
    </row>
    <row r="50" spans="1:37" ht="13.2" x14ac:dyDescent="0.25">
      <c r="L50" s="3"/>
      <c r="M50" s="3"/>
      <c r="V50" s="4"/>
      <c r="W50" s="4"/>
      <c r="X50">
        <v>0</v>
      </c>
      <c r="Y50">
        <v>1</v>
      </c>
      <c r="Z50">
        <v>4</v>
      </c>
      <c r="AA50">
        <v>12</v>
      </c>
      <c r="AB50">
        <v>6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55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2</v>
      </c>
      <c r="AA51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53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1</v>
      </c>
      <c r="AA52">
        <v>5</v>
      </c>
      <c r="AB52">
        <v>1</v>
      </c>
      <c r="AC52">
        <v>4</v>
      </c>
      <c r="AD52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1</v>
      </c>
      <c r="AK52">
        <v>64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2</v>
      </c>
      <c r="AA53">
        <v>0</v>
      </c>
      <c r="AB53">
        <v>0</v>
      </c>
      <c r="AC53">
        <v>1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55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1</v>
      </c>
      <c r="AB54">
        <v>1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60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2</v>
      </c>
      <c r="AA55">
        <v>0</v>
      </c>
      <c r="AB55">
        <v>2</v>
      </c>
      <c r="AC55">
        <v>2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62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0</v>
      </c>
      <c r="AA56">
        <v>4</v>
      </c>
      <c r="AB56">
        <v>0</v>
      </c>
      <c r="AC56">
        <v>1</v>
      </c>
      <c r="AD56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1</v>
      </c>
      <c r="AK56">
        <v>63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3</v>
      </c>
      <c r="AA57">
        <v>2</v>
      </c>
      <c r="AB57">
        <v>3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55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4</v>
      </c>
      <c r="AA58">
        <v>6</v>
      </c>
      <c r="AB58">
        <v>4</v>
      </c>
      <c r="AC58">
        <v>1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56</v>
      </c>
    </row>
    <row r="59" spans="1:37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X59">
        <v>0</v>
      </c>
      <c r="Y59">
        <v>0</v>
      </c>
      <c r="Z59">
        <v>1</v>
      </c>
      <c r="AA59">
        <v>5</v>
      </c>
      <c r="AB59">
        <v>3</v>
      </c>
      <c r="AC59">
        <v>1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59</v>
      </c>
    </row>
    <row r="60" spans="1:37" ht="13.8" thickBot="1" x14ac:dyDescent="0.3">
      <c r="L60" s="3"/>
      <c r="M60" s="3"/>
      <c r="P60" s="154" t="s">
        <v>86</v>
      </c>
      <c r="V60" s="4"/>
      <c r="W60" s="4"/>
      <c r="X60">
        <v>0</v>
      </c>
      <c r="Y60">
        <v>1</v>
      </c>
      <c r="Z60">
        <v>1</v>
      </c>
      <c r="AA60">
        <v>10</v>
      </c>
      <c r="AB60">
        <v>5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56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71" t="str">
        <f>C3</f>
        <v>de 0 à 30</v>
      </c>
      <c r="D61" s="369" t="str">
        <f t="shared" ref="D61:N61" si="14">D3</f>
        <v>de 30 à 40</v>
      </c>
      <c r="E61" s="369" t="str">
        <f t="shared" si="14"/>
        <v>de 40 à 50</v>
      </c>
      <c r="F61" s="369" t="str">
        <f t="shared" si="14"/>
        <v>de 50 à 60</v>
      </c>
      <c r="G61" s="369" t="str">
        <f t="shared" si="14"/>
        <v>de 60 à 70</v>
      </c>
      <c r="H61" s="369" t="str">
        <f t="shared" si="14"/>
        <v>de 70 à 80</v>
      </c>
      <c r="I61" s="369" t="str">
        <f t="shared" si="14"/>
        <v>de 80 à 90</v>
      </c>
      <c r="J61" s="369" t="str">
        <f t="shared" si="14"/>
        <v>de 90 à 100</v>
      </c>
      <c r="K61" s="369" t="str">
        <f t="shared" si="14"/>
        <v>de 100 à 110</v>
      </c>
      <c r="L61" s="369" t="str">
        <f t="shared" si="14"/>
        <v>de 110 à 120</v>
      </c>
      <c r="M61" s="369" t="str">
        <f t="shared" si="14"/>
        <v>de 120 à 130</v>
      </c>
      <c r="N61" s="369" t="str">
        <f t="shared" si="14"/>
        <v>plus de 150</v>
      </c>
      <c r="V61" s="4"/>
      <c r="W61" s="4"/>
      <c r="X61">
        <v>0</v>
      </c>
      <c r="Y61">
        <v>0</v>
      </c>
      <c r="Z61">
        <v>4</v>
      </c>
      <c r="AA61">
        <v>22</v>
      </c>
      <c r="AB61">
        <v>7</v>
      </c>
      <c r="AC61">
        <v>2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57</v>
      </c>
    </row>
    <row r="62" spans="1:37" ht="13.5" customHeight="1" thickBot="1" x14ac:dyDescent="0.3">
      <c r="B62" s="25"/>
      <c r="C62" s="372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V62" s="4"/>
      <c r="W62" s="4"/>
      <c r="X62">
        <v>0</v>
      </c>
      <c r="Y62">
        <v>0</v>
      </c>
      <c r="Z62">
        <v>6</v>
      </c>
      <c r="AA62">
        <v>31</v>
      </c>
      <c r="AB62">
        <v>7</v>
      </c>
      <c r="AC62">
        <v>2</v>
      </c>
      <c r="AD62">
        <v>1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1</v>
      </c>
      <c r="AK62">
        <v>57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2</v>
      </c>
      <c r="Z63">
        <v>13</v>
      </c>
      <c r="AA63">
        <v>22</v>
      </c>
      <c r="AB63">
        <v>12</v>
      </c>
      <c r="AC63">
        <v>3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55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0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0</v>
      </c>
      <c r="Z64">
        <v>9</v>
      </c>
      <c r="AA64">
        <v>30</v>
      </c>
      <c r="AB64">
        <v>16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56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1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1</v>
      </c>
      <c r="Z65">
        <v>9</v>
      </c>
      <c r="AA65">
        <v>19</v>
      </c>
      <c r="AB65">
        <v>14</v>
      </c>
      <c r="AC65">
        <v>3</v>
      </c>
      <c r="AD65">
        <v>1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1</v>
      </c>
      <c r="AK65">
        <v>58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1</v>
      </c>
      <c r="F66" s="41">
        <f t="shared" si="17"/>
        <v>0</v>
      </c>
      <c r="G66" s="41">
        <f t="shared" si="18"/>
        <v>0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1</v>
      </c>
      <c r="Y66">
        <v>3</v>
      </c>
      <c r="Z66">
        <v>9</v>
      </c>
      <c r="AA66">
        <v>19</v>
      </c>
      <c r="AB66">
        <v>6</v>
      </c>
      <c r="AC66">
        <v>2</v>
      </c>
      <c r="AD66">
        <v>1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1</v>
      </c>
      <c r="AK66">
        <v>54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0</v>
      </c>
      <c r="E67" s="41">
        <f t="shared" si="16"/>
        <v>2</v>
      </c>
      <c r="F67" s="41">
        <f t="shared" si="17"/>
        <v>3</v>
      </c>
      <c r="G67" s="41">
        <f t="shared" si="18"/>
        <v>1</v>
      </c>
      <c r="H67" s="41">
        <f t="shared" si="19"/>
        <v>1</v>
      </c>
      <c r="I67" s="41">
        <f t="shared" si="20"/>
        <v>0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2</v>
      </c>
      <c r="Y67">
        <v>0</v>
      </c>
      <c r="Z67">
        <v>10</v>
      </c>
      <c r="AA67">
        <v>26</v>
      </c>
      <c r="AB67">
        <v>10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53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2</v>
      </c>
      <c r="E68" s="41">
        <f t="shared" si="16"/>
        <v>4</v>
      </c>
      <c r="F68" s="41">
        <f t="shared" si="17"/>
        <v>10</v>
      </c>
      <c r="G68" s="41">
        <f t="shared" si="18"/>
        <v>7</v>
      </c>
      <c r="H68" s="41">
        <f t="shared" si="19"/>
        <v>0</v>
      </c>
      <c r="I68" s="41">
        <f t="shared" si="20"/>
        <v>0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5</v>
      </c>
      <c r="Z68">
        <v>7</v>
      </c>
      <c r="AA68">
        <v>19</v>
      </c>
      <c r="AB68">
        <v>11</v>
      </c>
      <c r="AC68">
        <v>1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54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3</v>
      </c>
      <c r="E69" s="41">
        <f t="shared" si="16"/>
        <v>3</v>
      </c>
      <c r="F69" s="41">
        <f t="shared" si="17"/>
        <v>16</v>
      </c>
      <c r="G69" s="41">
        <f t="shared" si="18"/>
        <v>5</v>
      </c>
      <c r="H69" s="41">
        <f t="shared" si="19"/>
        <v>1</v>
      </c>
      <c r="I69" s="41">
        <f t="shared" si="20"/>
        <v>0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11</v>
      </c>
      <c r="AA69">
        <v>28</v>
      </c>
      <c r="AB69">
        <v>7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54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2</v>
      </c>
      <c r="E70" s="41">
        <f t="shared" si="16"/>
        <v>12</v>
      </c>
      <c r="F70" s="41">
        <f t="shared" si="17"/>
        <v>27</v>
      </c>
      <c r="G70" s="41">
        <f t="shared" si="18"/>
        <v>12</v>
      </c>
      <c r="H70" s="41">
        <f t="shared" si="19"/>
        <v>0</v>
      </c>
      <c r="I70" s="41">
        <f t="shared" si="20"/>
        <v>0</v>
      </c>
      <c r="J70" s="41">
        <f t="shared" si="21"/>
        <v>0</v>
      </c>
      <c r="K70" s="41">
        <f t="shared" si="22"/>
        <v>0</v>
      </c>
      <c r="L70" s="41">
        <f t="shared" si="23"/>
        <v>1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1</v>
      </c>
      <c r="Z70">
        <v>7</v>
      </c>
      <c r="AA70">
        <v>24</v>
      </c>
      <c r="AB70">
        <v>6</v>
      </c>
      <c r="AC70">
        <v>1</v>
      </c>
      <c r="AD70">
        <v>1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1</v>
      </c>
      <c r="AK70">
        <v>56</v>
      </c>
    </row>
    <row r="71" spans="2:37" ht="13.5" customHeight="1" x14ac:dyDescent="0.25">
      <c r="B71" s="16" t="s">
        <v>29</v>
      </c>
      <c r="C71" s="20">
        <f t="shared" si="26"/>
        <v>1</v>
      </c>
      <c r="D71" s="41">
        <f t="shared" si="15"/>
        <v>2</v>
      </c>
      <c r="E71" s="41">
        <f t="shared" si="16"/>
        <v>13</v>
      </c>
      <c r="F71" s="41">
        <f t="shared" si="17"/>
        <v>27</v>
      </c>
      <c r="G71" s="41">
        <f t="shared" si="18"/>
        <v>13</v>
      </c>
      <c r="H71" s="41">
        <f t="shared" si="19"/>
        <v>0</v>
      </c>
      <c r="I71" s="41">
        <f t="shared" si="20"/>
        <v>0</v>
      </c>
      <c r="J71" s="41">
        <f t="shared" si="21"/>
        <v>0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3</v>
      </c>
      <c r="AA71">
        <v>27</v>
      </c>
      <c r="AB71">
        <v>5</v>
      </c>
      <c r="AC71">
        <v>1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56</v>
      </c>
    </row>
    <row r="72" spans="2:37" ht="13.5" customHeight="1" x14ac:dyDescent="0.25">
      <c r="B72" s="16" t="s">
        <v>30</v>
      </c>
      <c r="C72" s="20">
        <f t="shared" si="26"/>
        <v>0</v>
      </c>
      <c r="D72" s="41">
        <f t="shared" si="15"/>
        <v>2</v>
      </c>
      <c r="E72" s="41">
        <f t="shared" si="16"/>
        <v>4</v>
      </c>
      <c r="F72" s="41">
        <f t="shared" si="17"/>
        <v>15</v>
      </c>
      <c r="G72" s="41">
        <f t="shared" si="18"/>
        <v>8</v>
      </c>
      <c r="H72" s="41">
        <f t="shared" si="19"/>
        <v>1</v>
      </c>
      <c r="I72" s="41">
        <f t="shared" si="20"/>
        <v>0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7</v>
      </c>
      <c r="AA72">
        <v>10</v>
      </c>
      <c r="AB72">
        <v>15</v>
      </c>
      <c r="AC72">
        <v>4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59</v>
      </c>
    </row>
    <row r="73" spans="2:37" ht="13.5" customHeight="1" x14ac:dyDescent="0.25">
      <c r="B73" s="16" t="s">
        <v>31</v>
      </c>
      <c r="C73" s="20">
        <f t="shared" si="26"/>
        <v>0</v>
      </c>
      <c r="D73" s="41">
        <f t="shared" si="15"/>
        <v>1</v>
      </c>
      <c r="E73" s="41">
        <f t="shared" si="16"/>
        <v>5</v>
      </c>
      <c r="F73" s="41">
        <f t="shared" si="17"/>
        <v>20</v>
      </c>
      <c r="G73" s="41">
        <f t="shared" si="18"/>
        <v>11</v>
      </c>
      <c r="H73" s="41">
        <f t="shared" si="19"/>
        <v>1</v>
      </c>
      <c r="I73" s="41">
        <f t="shared" si="20"/>
        <v>1</v>
      </c>
      <c r="J73" s="41">
        <f t="shared" si="21"/>
        <v>0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2</v>
      </c>
      <c r="AA73">
        <v>9</v>
      </c>
      <c r="AB73">
        <v>6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57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0</v>
      </c>
      <c r="E74" s="41">
        <f t="shared" si="16"/>
        <v>8</v>
      </c>
      <c r="F74" s="41">
        <f t="shared" si="17"/>
        <v>29</v>
      </c>
      <c r="G74" s="41">
        <f t="shared" si="18"/>
        <v>13</v>
      </c>
      <c r="H74" s="41">
        <f t="shared" si="19"/>
        <v>1</v>
      </c>
      <c r="I74" s="41">
        <f t="shared" si="20"/>
        <v>1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2</v>
      </c>
      <c r="AA74">
        <v>11</v>
      </c>
      <c r="AB74">
        <v>2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55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2</v>
      </c>
      <c r="E75" s="41">
        <f t="shared" si="16"/>
        <v>9</v>
      </c>
      <c r="F75" s="41">
        <f t="shared" si="17"/>
        <v>28</v>
      </c>
      <c r="G75" s="41">
        <f t="shared" si="18"/>
        <v>19</v>
      </c>
      <c r="H75" s="41">
        <f t="shared" si="19"/>
        <v>5</v>
      </c>
      <c r="I75" s="41">
        <f t="shared" si="20"/>
        <v>0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1</v>
      </c>
      <c r="AA75">
        <v>3</v>
      </c>
      <c r="AB75">
        <v>0</v>
      </c>
      <c r="AC75">
        <v>1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57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2</v>
      </c>
      <c r="E76" s="41">
        <f t="shared" si="16"/>
        <v>7</v>
      </c>
      <c r="F76" s="41">
        <f t="shared" si="17"/>
        <v>29</v>
      </c>
      <c r="G76" s="41">
        <f t="shared" si="18"/>
        <v>20</v>
      </c>
      <c r="H76" s="41">
        <f t="shared" si="19"/>
        <v>4</v>
      </c>
      <c r="I76" s="41">
        <f t="shared" si="20"/>
        <v>0</v>
      </c>
      <c r="J76" s="41">
        <f t="shared" si="21"/>
        <v>0</v>
      </c>
      <c r="K76" s="41">
        <f t="shared" si="22"/>
        <v>0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2</v>
      </c>
      <c r="AA76">
        <v>1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48</v>
      </c>
    </row>
    <row r="77" spans="2:37" ht="13.5" customHeight="1" x14ac:dyDescent="0.25">
      <c r="B77" s="16" t="s">
        <v>35</v>
      </c>
      <c r="C77" s="20">
        <f t="shared" si="26"/>
        <v>1</v>
      </c>
      <c r="D77" s="41">
        <f t="shared" si="15"/>
        <v>2</v>
      </c>
      <c r="E77" s="41">
        <f t="shared" si="16"/>
        <v>7</v>
      </c>
      <c r="F77" s="41">
        <f t="shared" si="17"/>
        <v>34</v>
      </c>
      <c r="G77" s="41">
        <f t="shared" si="18"/>
        <v>5</v>
      </c>
      <c r="H77" s="41">
        <f t="shared" si="19"/>
        <v>0</v>
      </c>
      <c r="I77" s="41">
        <f t="shared" si="20"/>
        <v>0</v>
      </c>
      <c r="J77" s="41">
        <f t="shared" si="21"/>
        <v>0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1</v>
      </c>
      <c r="AB77">
        <v>3</v>
      </c>
      <c r="AC77">
        <v>1</v>
      </c>
      <c r="AD77">
        <v>0</v>
      </c>
      <c r="AE77">
        <v>1</v>
      </c>
      <c r="AF77">
        <v>0</v>
      </c>
      <c r="AG77">
        <v>0</v>
      </c>
      <c r="AH77">
        <v>0</v>
      </c>
      <c r="AI77">
        <v>0</v>
      </c>
      <c r="AJ77">
        <v>1</v>
      </c>
      <c r="AK77">
        <v>70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3</v>
      </c>
      <c r="E78" s="41">
        <f t="shared" si="16"/>
        <v>7</v>
      </c>
      <c r="F78" s="41">
        <f t="shared" si="17"/>
        <v>34</v>
      </c>
      <c r="G78" s="41">
        <f t="shared" si="18"/>
        <v>7</v>
      </c>
      <c r="H78" s="41">
        <f t="shared" si="19"/>
        <v>3</v>
      </c>
      <c r="I78" s="41">
        <f t="shared" si="20"/>
        <v>1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2</v>
      </c>
      <c r="AB78">
        <v>3</v>
      </c>
      <c r="AC78">
        <v>1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63</v>
      </c>
    </row>
    <row r="79" spans="2:37" ht="13.5" customHeight="1" x14ac:dyDescent="0.25">
      <c r="B79" s="16" t="s">
        <v>37</v>
      </c>
      <c r="C79" s="20">
        <f t="shared" si="26"/>
        <v>0</v>
      </c>
      <c r="D79" s="41">
        <f t="shared" si="15"/>
        <v>1</v>
      </c>
      <c r="E79" s="41">
        <f t="shared" si="16"/>
        <v>16</v>
      </c>
      <c r="F79" s="41">
        <f t="shared" si="17"/>
        <v>35</v>
      </c>
      <c r="G79" s="41">
        <f t="shared" si="18"/>
        <v>27</v>
      </c>
      <c r="H79" s="41">
        <f t="shared" si="19"/>
        <v>7</v>
      </c>
      <c r="I79" s="41">
        <f t="shared" si="20"/>
        <v>0</v>
      </c>
      <c r="J79" s="41">
        <f t="shared" si="21"/>
        <v>0</v>
      </c>
      <c r="K79" s="41">
        <f t="shared" si="22"/>
        <v>1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6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55</v>
      </c>
    </row>
    <row r="80" spans="2:37" ht="13.5" customHeight="1" x14ac:dyDescent="0.25">
      <c r="B80" s="16" t="s">
        <v>38</v>
      </c>
      <c r="C80" s="20">
        <f t="shared" si="26"/>
        <v>0</v>
      </c>
      <c r="D80" s="41">
        <f t="shared" si="15"/>
        <v>1</v>
      </c>
      <c r="E80" s="41">
        <f t="shared" si="16"/>
        <v>21</v>
      </c>
      <c r="F80" s="41">
        <f t="shared" si="17"/>
        <v>27</v>
      </c>
      <c r="G80" s="41">
        <f t="shared" si="18"/>
        <v>22</v>
      </c>
      <c r="H80" s="41">
        <f t="shared" si="19"/>
        <v>3</v>
      </c>
      <c r="I80" s="41">
        <f t="shared" si="20"/>
        <v>1</v>
      </c>
      <c r="J80" s="41">
        <f t="shared" si="21"/>
        <v>0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0</v>
      </c>
      <c r="E81" s="41">
        <f t="shared" si="16"/>
        <v>15</v>
      </c>
      <c r="F81" s="41">
        <f t="shared" si="17"/>
        <v>43</v>
      </c>
      <c r="G81" s="41">
        <f t="shared" si="18"/>
        <v>16</v>
      </c>
      <c r="H81" s="41">
        <f t="shared" si="19"/>
        <v>2</v>
      </c>
      <c r="I81" s="41">
        <f t="shared" si="20"/>
        <v>0</v>
      </c>
      <c r="J81" s="41">
        <f t="shared" si="21"/>
        <v>0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1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65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2</v>
      </c>
      <c r="E82" s="41">
        <f t="shared" si="16"/>
        <v>9</v>
      </c>
      <c r="F82" s="41">
        <f t="shared" si="17"/>
        <v>31</v>
      </c>
      <c r="G82" s="41">
        <f t="shared" si="18"/>
        <v>10</v>
      </c>
      <c r="H82" s="41">
        <f t="shared" si="19"/>
        <v>1</v>
      </c>
      <c r="I82" s="41">
        <f t="shared" si="20"/>
        <v>0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1</v>
      </c>
      <c r="AC82">
        <v>1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70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1</v>
      </c>
      <c r="E83" s="41">
        <f t="shared" si="16"/>
        <v>2</v>
      </c>
      <c r="F83" s="41">
        <f t="shared" si="17"/>
        <v>17</v>
      </c>
      <c r="G83" s="41">
        <f t="shared" si="18"/>
        <v>7</v>
      </c>
      <c r="H83" s="41">
        <f t="shared" si="19"/>
        <v>2</v>
      </c>
      <c r="I83" s="41">
        <f t="shared" si="20"/>
        <v>1</v>
      </c>
      <c r="J83" s="41">
        <f t="shared" si="21"/>
        <v>0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1</v>
      </c>
      <c r="AA83">
        <v>5</v>
      </c>
      <c r="AB83">
        <v>3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57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1</v>
      </c>
      <c r="E84" s="41">
        <f t="shared" si="16"/>
        <v>4</v>
      </c>
      <c r="F84" s="41">
        <f t="shared" si="17"/>
        <v>12</v>
      </c>
      <c r="G84" s="41">
        <f t="shared" si="18"/>
        <v>6</v>
      </c>
      <c r="H84" s="41">
        <f t="shared" si="19"/>
        <v>0</v>
      </c>
      <c r="I84" s="41">
        <f t="shared" si="20"/>
        <v>0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6</v>
      </c>
      <c r="AA84">
        <v>8</v>
      </c>
      <c r="AB84">
        <v>8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56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2</v>
      </c>
      <c r="F85" s="41">
        <f t="shared" si="17"/>
        <v>7</v>
      </c>
      <c r="G85" s="41">
        <f t="shared" si="18"/>
        <v>0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13</v>
      </c>
      <c r="AA85">
        <v>17</v>
      </c>
      <c r="AB85">
        <v>7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53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1</v>
      </c>
      <c r="F86" s="41">
        <f t="shared" si="17"/>
        <v>5</v>
      </c>
      <c r="G86" s="41">
        <f t="shared" si="18"/>
        <v>1</v>
      </c>
      <c r="H86" s="41">
        <f t="shared" si="19"/>
        <v>4</v>
      </c>
      <c r="I86" s="41">
        <f t="shared" si="20"/>
        <v>1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1</v>
      </c>
      <c r="Z86">
        <v>2</v>
      </c>
      <c r="AA86">
        <v>29</v>
      </c>
      <c r="AB86">
        <v>12</v>
      </c>
      <c r="AC86">
        <v>2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58</v>
      </c>
    </row>
    <row r="87" spans="2:37" ht="13.5" customHeight="1" thickTop="1" thickBot="1" x14ac:dyDescent="0.3">
      <c r="B87" s="52" t="s">
        <v>62</v>
      </c>
      <c r="C87" s="53">
        <f t="shared" ref="C87:J87" si="27">SUM(C63:C86)</f>
        <v>2</v>
      </c>
      <c r="D87" s="53">
        <f t="shared" si="27"/>
        <v>27</v>
      </c>
      <c r="E87" s="53">
        <f t="shared" si="27"/>
        <v>152</v>
      </c>
      <c r="F87" s="53">
        <f t="shared" si="27"/>
        <v>450</v>
      </c>
      <c r="G87" s="53">
        <f t="shared" si="27"/>
        <v>210</v>
      </c>
      <c r="H87" s="53">
        <f t="shared" si="27"/>
        <v>36</v>
      </c>
      <c r="I87" s="53">
        <f t="shared" si="27"/>
        <v>6</v>
      </c>
      <c r="J87" s="53">
        <f t="shared" si="27"/>
        <v>0</v>
      </c>
      <c r="K87" s="53">
        <f>SUM(K63:K86)</f>
        <v>1</v>
      </c>
      <c r="L87" s="53">
        <f>SUM(L63:L86)</f>
        <v>1</v>
      </c>
      <c r="M87" s="53">
        <f>SUM(M63:M86)</f>
        <v>0</v>
      </c>
      <c r="N87" s="53">
        <f>SUM(N63:N86)</f>
        <v>0</v>
      </c>
      <c r="V87" s="4"/>
      <c r="W87" s="4"/>
      <c r="X87">
        <v>0</v>
      </c>
      <c r="Y87">
        <v>0</v>
      </c>
      <c r="Z87">
        <v>10</v>
      </c>
      <c r="AA87">
        <v>35</v>
      </c>
      <c r="AB87">
        <v>10</v>
      </c>
      <c r="AC87">
        <v>1</v>
      </c>
      <c r="AD87">
        <v>1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1</v>
      </c>
      <c r="AK87">
        <v>56</v>
      </c>
    </row>
    <row r="88" spans="2:37" ht="13.8" thickTop="1" x14ac:dyDescent="0.25">
      <c r="B88" s="16" t="s">
        <v>5</v>
      </c>
      <c r="C88" s="62">
        <f>C87/N90</f>
        <v>2.2598870056497176E-3</v>
      </c>
      <c r="D88" s="62">
        <f>D87/N90</f>
        <v>3.0508474576271188E-2</v>
      </c>
      <c r="E88" s="62">
        <f>E87/N90</f>
        <v>0.17175141242937852</v>
      </c>
      <c r="F88" s="62">
        <f>F87/N90</f>
        <v>0.50847457627118642</v>
      </c>
      <c r="G88" s="62">
        <f>G87/N90</f>
        <v>0.23728813559322035</v>
      </c>
      <c r="H88" s="62">
        <f>H87/N90</f>
        <v>4.0677966101694912E-2</v>
      </c>
      <c r="I88" s="62">
        <f>I87/N90</f>
        <v>6.7796610169491523E-3</v>
      </c>
      <c r="J88" s="62">
        <f>J87/N90</f>
        <v>0</v>
      </c>
      <c r="K88" s="62">
        <f>K87/N90</f>
        <v>1.1299435028248588E-3</v>
      </c>
      <c r="L88" s="62">
        <f>L87/N90</f>
        <v>1.1299435028248588E-3</v>
      </c>
      <c r="M88" s="62">
        <f>M87/N90</f>
        <v>0</v>
      </c>
      <c r="N88" s="62">
        <f>N87/N90</f>
        <v>0</v>
      </c>
      <c r="V88" s="4"/>
      <c r="W88" s="4"/>
      <c r="X88">
        <v>0</v>
      </c>
      <c r="Y88">
        <v>0</v>
      </c>
      <c r="Z88">
        <v>12</v>
      </c>
      <c r="AA88">
        <v>30</v>
      </c>
      <c r="AB88">
        <v>9</v>
      </c>
      <c r="AC88">
        <v>0</v>
      </c>
      <c r="AD88">
        <v>1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1</v>
      </c>
      <c r="AK88">
        <v>55</v>
      </c>
    </row>
    <row r="89" spans="2:37" ht="13.8" thickBot="1" x14ac:dyDescent="0.3">
      <c r="B89" s="25" t="s">
        <v>63</v>
      </c>
      <c r="C89" s="63">
        <f t="shared" ref="C89:J89" si="28">C87/24</f>
        <v>8.3333333333333329E-2</v>
      </c>
      <c r="D89" s="63">
        <f t="shared" si="28"/>
        <v>1.125</v>
      </c>
      <c r="E89" s="63">
        <f t="shared" si="28"/>
        <v>6.333333333333333</v>
      </c>
      <c r="F89" s="63">
        <f t="shared" si="28"/>
        <v>18.75</v>
      </c>
      <c r="G89" s="63">
        <f t="shared" si="28"/>
        <v>8.75</v>
      </c>
      <c r="H89" s="63">
        <f t="shared" si="28"/>
        <v>1.5</v>
      </c>
      <c r="I89" s="63">
        <f t="shared" si="28"/>
        <v>0.25</v>
      </c>
      <c r="J89" s="63">
        <f t="shared" si="28"/>
        <v>0</v>
      </c>
      <c r="K89" s="63">
        <f>K87/24</f>
        <v>4.1666666666666664E-2</v>
      </c>
      <c r="L89" s="63">
        <f>L87/24</f>
        <v>4.1666666666666664E-2</v>
      </c>
      <c r="M89" s="63">
        <f>M87/24</f>
        <v>0</v>
      </c>
      <c r="N89" s="63">
        <f>N87/24</f>
        <v>0</v>
      </c>
      <c r="V89" s="4"/>
      <c r="W89" s="4"/>
      <c r="X89">
        <v>0</v>
      </c>
      <c r="Y89">
        <v>0</v>
      </c>
      <c r="Z89">
        <v>9</v>
      </c>
      <c r="AA89">
        <v>22</v>
      </c>
      <c r="AB89">
        <v>4</v>
      </c>
      <c r="AC89">
        <v>2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55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885</v>
      </c>
      <c r="V90" s="4"/>
      <c r="W90" s="4"/>
      <c r="X90">
        <v>0</v>
      </c>
      <c r="Y90">
        <v>0</v>
      </c>
      <c r="Z90">
        <v>4</v>
      </c>
      <c r="AA90">
        <v>11</v>
      </c>
      <c r="AB90">
        <v>11</v>
      </c>
      <c r="AC90">
        <v>1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58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1</v>
      </c>
      <c r="Z91">
        <v>8</v>
      </c>
      <c r="AA91">
        <v>26</v>
      </c>
      <c r="AB91">
        <v>9</v>
      </c>
      <c r="AC91">
        <v>1</v>
      </c>
      <c r="AD91">
        <v>0</v>
      </c>
      <c r="AE91">
        <v>0</v>
      </c>
      <c r="AF91">
        <v>0</v>
      </c>
      <c r="AG91">
        <v>1</v>
      </c>
      <c r="AH91">
        <v>0</v>
      </c>
      <c r="AI91">
        <v>0</v>
      </c>
      <c r="AJ91">
        <v>1</v>
      </c>
      <c r="AK91">
        <v>57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1</v>
      </c>
      <c r="Z92">
        <v>9</v>
      </c>
      <c r="AA92">
        <v>23</v>
      </c>
      <c r="AB92">
        <v>2</v>
      </c>
      <c r="AC92">
        <v>2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54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1</v>
      </c>
      <c r="Z93">
        <v>7</v>
      </c>
      <c r="AA93">
        <v>22</v>
      </c>
      <c r="AB93">
        <v>8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55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9</v>
      </c>
      <c r="AA94">
        <v>26</v>
      </c>
      <c r="AB94">
        <v>5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54</v>
      </c>
    </row>
    <row r="95" spans="2:37" ht="13.2" x14ac:dyDescent="0.25">
      <c r="L95" s="3"/>
      <c r="M95" s="3"/>
      <c r="V95" s="4"/>
      <c r="W95" s="4"/>
      <c r="X95">
        <v>0</v>
      </c>
      <c r="Y95">
        <v>3</v>
      </c>
      <c r="Z95">
        <v>20</v>
      </c>
      <c r="AA95">
        <v>20</v>
      </c>
      <c r="AB95">
        <v>12</v>
      </c>
      <c r="AC95">
        <v>3</v>
      </c>
      <c r="AD95">
        <v>1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1</v>
      </c>
      <c r="AK95">
        <v>54</v>
      </c>
    </row>
    <row r="96" spans="2:37" ht="13.2" x14ac:dyDescent="0.25">
      <c r="L96" s="3"/>
      <c r="M96" s="3"/>
      <c r="V96" s="4"/>
      <c r="W96" s="4"/>
      <c r="X96">
        <v>0</v>
      </c>
      <c r="Y96">
        <v>1</v>
      </c>
      <c r="Z96">
        <v>8</v>
      </c>
      <c r="AA96">
        <v>15</v>
      </c>
      <c r="AB96">
        <v>8</v>
      </c>
      <c r="AC96">
        <v>1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55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2</v>
      </c>
      <c r="AA97">
        <v>5</v>
      </c>
      <c r="AB97">
        <v>6</v>
      </c>
      <c r="AC97">
        <v>1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59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3</v>
      </c>
      <c r="AA98">
        <v>9</v>
      </c>
      <c r="AB98">
        <v>1</v>
      </c>
      <c r="AC98">
        <v>1</v>
      </c>
      <c r="AD98">
        <v>1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1</v>
      </c>
      <c r="AK98">
        <v>57</v>
      </c>
    </row>
    <row r="99" spans="12:37" ht="13.2" x14ac:dyDescent="0.25">
      <c r="L99" s="3"/>
      <c r="M99" s="3"/>
      <c r="V99" s="4"/>
      <c r="W99" s="4"/>
      <c r="X99">
        <v>0</v>
      </c>
      <c r="Y99">
        <v>1</v>
      </c>
      <c r="Z99">
        <v>0</v>
      </c>
      <c r="AA99">
        <v>2</v>
      </c>
      <c r="AB99">
        <v>3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57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2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55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1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65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0</v>
      </c>
      <c r="AA105">
        <v>4</v>
      </c>
      <c r="AB105">
        <v>4</v>
      </c>
      <c r="AC105">
        <v>1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62</v>
      </c>
    </row>
    <row r="106" spans="12:37" ht="13.2" x14ac:dyDescent="0.25">
      <c r="L106" s="3"/>
      <c r="M106" s="3"/>
      <c r="V106" s="4"/>
      <c r="W106" s="4"/>
      <c r="X106">
        <v>0</v>
      </c>
      <c r="Y106">
        <v>1</v>
      </c>
      <c r="Z106">
        <v>0</v>
      </c>
      <c r="AA106">
        <v>4</v>
      </c>
      <c r="AB106">
        <v>5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58</v>
      </c>
    </row>
    <row r="107" spans="12:37" ht="13.2" x14ac:dyDescent="0.25">
      <c r="L107" s="3"/>
      <c r="M107" s="3"/>
      <c r="V107" s="4"/>
      <c r="W107" s="4"/>
      <c r="X107">
        <v>0</v>
      </c>
      <c r="Y107">
        <v>2</v>
      </c>
      <c r="Z107">
        <v>8</v>
      </c>
      <c r="AA107">
        <v>18</v>
      </c>
      <c r="AB107">
        <v>4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52</v>
      </c>
    </row>
    <row r="108" spans="12:37" ht="13.5" customHeight="1" x14ac:dyDescent="0.25">
      <c r="L108" s="3"/>
      <c r="M108" s="3"/>
      <c r="V108" s="4"/>
      <c r="W108" s="4"/>
      <c r="X108">
        <v>1</v>
      </c>
      <c r="Y108">
        <v>3</v>
      </c>
      <c r="Z108">
        <v>6</v>
      </c>
      <c r="AA108">
        <v>24</v>
      </c>
      <c r="AB108">
        <v>13</v>
      </c>
      <c r="AC108">
        <v>1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55</v>
      </c>
    </row>
    <row r="109" spans="12:37" ht="13.2" x14ac:dyDescent="0.25">
      <c r="L109" s="3"/>
      <c r="M109" s="3"/>
      <c r="V109" s="4"/>
      <c r="W109" s="4"/>
      <c r="X109">
        <v>1</v>
      </c>
      <c r="Y109">
        <v>2</v>
      </c>
      <c r="Z109">
        <v>7</v>
      </c>
      <c r="AA109">
        <v>25</v>
      </c>
      <c r="AB109">
        <v>13</v>
      </c>
      <c r="AC109">
        <v>0</v>
      </c>
      <c r="AD109">
        <v>0</v>
      </c>
      <c r="AE109">
        <v>0</v>
      </c>
      <c r="AF109">
        <v>0</v>
      </c>
      <c r="AG109">
        <v>1</v>
      </c>
      <c r="AH109">
        <v>0</v>
      </c>
      <c r="AI109">
        <v>0</v>
      </c>
      <c r="AJ109">
        <v>1</v>
      </c>
      <c r="AK109">
        <v>56</v>
      </c>
    </row>
    <row r="110" spans="12:37" ht="13.2" x14ac:dyDescent="0.25">
      <c r="L110" s="3"/>
      <c r="M110" s="3"/>
      <c r="V110" s="4"/>
      <c r="W110" s="4"/>
      <c r="X110">
        <v>0</v>
      </c>
      <c r="Y110">
        <v>3</v>
      </c>
      <c r="Z110">
        <v>13</v>
      </c>
      <c r="AA110">
        <v>14</v>
      </c>
      <c r="AB110">
        <v>8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52</v>
      </c>
    </row>
    <row r="111" spans="12:37" ht="14.25" customHeight="1" x14ac:dyDescent="0.25">
      <c r="L111" s="3"/>
      <c r="M111" s="3"/>
      <c r="V111" s="4"/>
      <c r="W111" s="4"/>
      <c r="X111">
        <v>1</v>
      </c>
      <c r="Y111">
        <v>1</v>
      </c>
      <c r="Z111">
        <v>7</v>
      </c>
      <c r="AA111">
        <v>18</v>
      </c>
      <c r="AB111">
        <v>4</v>
      </c>
      <c r="AC111">
        <v>1</v>
      </c>
      <c r="AD111">
        <v>1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1</v>
      </c>
      <c r="AK111">
        <v>54</v>
      </c>
    </row>
    <row r="112" spans="12:37" ht="13.2" x14ac:dyDescent="0.25">
      <c r="L112" s="3"/>
      <c r="M112" s="3"/>
      <c r="V112" s="4"/>
      <c r="W112" s="4"/>
      <c r="X112">
        <v>1</v>
      </c>
      <c r="Y112">
        <v>7</v>
      </c>
      <c r="Z112">
        <v>9</v>
      </c>
      <c r="AA112">
        <v>20</v>
      </c>
      <c r="AB112">
        <v>13</v>
      </c>
      <c r="AC112">
        <v>2</v>
      </c>
      <c r="AD112">
        <v>0</v>
      </c>
      <c r="AE112">
        <v>0</v>
      </c>
      <c r="AF112">
        <v>1</v>
      </c>
      <c r="AG112">
        <v>0</v>
      </c>
      <c r="AH112">
        <v>0</v>
      </c>
      <c r="AI112">
        <v>0</v>
      </c>
      <c r="AJ112">
        <v>1</v>
      </c>
      <c r="AK112">
        <v>54</v>
      </c>
    </row>
    <row r="113" spans="2:37" ht="13.2" x14ac:dyDescent="0.25">
      <c r="L113" s="3"/>
      <c r="M113" s="3"/>
      <c r="V113" s="4"/>
      <c r="W113" s="4"/>
      <c r="X113">
        <v>0</v>
      </c>
      <c r="Y113">
        <v>0</v>
      </c>
      <c r="Z113">
        <v>4</v>
      </c>
      <c r="AA113">
        <v>26</v>
      </c>
      <c r="AB113">
        <v>15</v>
      </c>
      <c r="AC113">
        <v>2</v>
      </c>
      <c r="AD113">
        <v>1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1</v>
      </c>
      <c r="AK113">
        <v>59</v>
      </c>
    </row>
    <row r="114" spans="2:37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X114">
        <v>0</v>
      </c>
      <c r="Y114">
        <v>1</v>
      </c>
      <c r="Z114">
        <v>10</v>
      </c>
      <c r="AA114">
        <v>25</v>
      </c>
      <c r="AB114">
        <v>16</v>
      </c>
      <c r="AC114">
        <v>2</v>
      </c>
      <c r="AD114">
        <v>0</v>
      </c>
      <c r="AE114">
        <v>1</v>
      </c>
      <c r="AF114">
        <v>0</v>
      </c>
      <c r="AG114">
        <v>0</v>
      </c>
      <c r="AH114">
        <v>0</v>
      </c>
      <c r="AI114">
        <v>0</v>
      </c>
      <c r="AJ114">
        <v>1</v>
      </c>
      <c r="AK114">
        <v>57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1</v>
      </c>
      <c r="Z115">
        <v>9</v>
      </c>
      <c r="AA115">
        <v>31</v>
      </c>
      <c r="AB115">
        <v>13</v>
      </c>
      <c r="AC115">
        <v>0</v>
      </c>
      <c r="AD115">
        <v>0</v>
      </c>
      <c r="AE115">
        <v>1</v>
      </c>
      <c r="AF115">
        <v>0</v>
      </c>
      <c r="AG115">
        <v>0</v>
      </c>
      <c r="AH115">
        <v>0</v>
      </c>
      <c r="AI115">
        <v>0</v>
      </c>
      <c r="AJ115">
        <v>1</v>
      </c>
      <c r="AK115">
        <v>56</v>
      </c>
    </row>
    <row r="116" spans="2:37" ht="13.8" thickTop="1" x14ac:dyDescent="0.25">
      <c r="B116" s="73">
        <f>G114</f>
        <v>43722</v>
      </c>
      <c r="C116" s="367" t="str">
        <f>C3</f>
        <v>de 0 à 30</v>
      </c>
      <c r="D116" s="365" t="str">
        <f t="shared" ref="D116:N116" si="29">D3</f>
        <v>de 30 à 40</v>
      </c>
      <c r="E116" s="365" t="str">
        <f t="shared" si="29"/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1</v>
      </c>
      <c r="Y116">
        <v>2</v>
      </c>
      <c r="Z116">
        <v>10</v>
      </c>
      <c r="AA116">
        <v>21</v>
      </c>
      <c r="AB116">
        <v>7</v>
      </c>
      <c r="AC116">
        <v>4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54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0</v>
      </c>
      <c r="Z117">
        <v>22</v>
      </c>
      <c r="AA117">
        <v>36</v>
      </c>
      <c r="AB117">
        <v>15</v>
      </c>
      <c r="AC117">
        <v>3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55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2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1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0</v>
      </c>
      <c r="Y118">
        <v>0</v>
      </c>
      <c r="Z118">
        <v>10</v>
      </c>
      <c r="AA118">
        <v>52</v>
      </c>
      <c r="AB118">
        <v>21</v>
      </c>
      <c r="AC118">
        <v>4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57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1</v>
      </c>
      <c r="G119" s="41">
        <f t="shared" si="33"/>
        <v>1</v>
      </c>
      <c r="H119" s="41">
        <f t="shared" si="34"/>
        <v>0</v>
      </c>
      <c r="I119" s="41">
        <f t="shared" si="35"/>
        <v>0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3</v>
      </c>
      <c r="Z119">
        <v>10</v>
      </c>
      <c r="AA119">
        <v>29</v>
      </c>
      <c r="AB119">
        <v>19</v>
      </c>
      <c r="AC119">
        <v>3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56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2</v>
      </c>
      <c r="F120" s="41">
        <f t="shared" si="32"/>
        <v>0</v>
      </c>
      <c r="G120" s="41">
        <f t="shared" si="33"/>
        <v>2</v>
      </c>
      <c r="H120" s="41">
        <f t="shared" si="34"/>
        <v>2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0</v>
      </c>
      <c r="Z120">
        <v>8</v>
      </c>
      <c r="AA120">
        <v>23</v>
      </c>
      <c r="AB120">
        <v>8</v>
      </c>
      <c r="AC120">
        <v>2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56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0</v>
      </c>
      <c r="F121" s="41">
        <f t="shared" si="32"/>
        <v>4</v>
      </c>
      <c r="G121" s="41">
        <f t="shared" si="33"/>
        <v>0</v>
      </c>
      <c r="H121" s="41">
        <f t="shared" si="34"/>
        <v>1</v>
      </c>
      <c r="I121" s="41">
        <f t="shared" si="35"/>
        <v>1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0</v>
      </c>
      <c r="Z121">
        <v>3</v>
      </c>
      <c r="AA121">
        <v>3</v>
      </c>
      <c r="AB121">
        <v>10</v>
      </c>
      <c r="AC121">
        <v>1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60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3</v>
      </c>
      <c r="F122" s="41">
        <f t="shared" si="32"/>
        <v>2</v>
      </c>
      <c r="G122" s="41">
        <f t="shared" si="33"/>
        <v>3</v>
      </c>
      <c r="H122" s="41">
        <f t="shared" si="34"/>
        <v>0</v>
      </c>
      <c r="I122" s="41">
        <f t="shared" si="35"/>
        <v>0</v>
      </c>
      <c r="J122" s="41">
        <f t="shared" si="36"/>
        <v>0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3</v>
      </c>
      <c r="AA122">
        <v>13</v>
      </c>
      <c r="AB122">
        <v>7</v>
      </c>
      <c r="AC122">
        <v>2</v>
      </c>
      <c r="AD122">
        <v>1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1</v>
      </c>
      <c r="AK122">
        <v>59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4</v>
      </c>
      <c r="F123" s="41">
        <f t="shared" si="32"/>
        <v>6</v>
      </c>
      <c r="G123" s="41">
        <f t="shared" si="33"/>
        <v>4</v>
      </c>
      <c r="H123" s="41">
        <f t="shared" si="34"/>
        <v>1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3</v>
      </c>
      <c r="AB123">
        <v>4</v>
      </c>
      <c r="AC123">
        <v>1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62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1</v>
      </c>
      <c r="F124" s="41">
        <f t="shared" si="32"/>
        <v>5</v>
      </c>
      <c r="G124" s="41">
        <f t="shared" si="33"/>
        <v>3</v>
      </c>
      <c r="H124" s="41">
        <f t="shared" si="34"/>
        <v>1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1</v>
      </c>
      <c r="AA124">
        <v>1</v>
      </c>
      <c r="AB124">
        <v>3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59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1</v>
      </c>
      <c r="E125" s="41">
        <f t="shared" si="31"/>
        <v>1</v>
      </c>
      <c r="F125" s="41">
        <f t="shared" si="32"/>
        <v>10</v>
      </c>
      <c r="G125" s="41">
        <f t="shared" si="33"/>
        <v>5</v>
      </c>
      <c r="H125" s="41">
        <f t="shared" si="34"/>
        <v>0</v>
      </c>
      <c r="I125" s="41">
        <f t="shared" si="35"/>
        <v>0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0</v>
      </c>
      <c r="E126" s="41">
        <f t="shared" si="31"/>
        <v>4</v>
      </c>
      <c r="F126" s="41">
        <f t="shared" si="32"/>
        <v>22</v>
      </c>
      <c r="G126" s="41">
        <f t="shared" si="33"/>
        <v>7</v>
      </c>
      <c r="H126" s="41">
        <f t="shared" si="34"/>
        <v>2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0</v>
      </c>
      <c r="E127" s="41">
        <f t="shared" si="31"/>
        <v>6</v>
      </c>
      <c r="F127" s="41">
        <f t="shared" si="32"/>
        <v>31</v>
      </c>
      <c r="G127" s="41">
        <f t="shared" si="33"/>
        <v>7</v>
      </c>
      <c r="H127" s="41">
        <f t="shared" si="34"/>
        <v>2</v>
      </c>
      <c r="I127" s="41">
        <f t="shared" si="35"/>
        <v>1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2</v>
      </c>
      <c r="E128" s="41">
        <f t="shared" si="31"/>
        <v>13</v>
      </c>
      <c r="F128" s="41">
        <f t="shared" si="32"/>
        <v>22</v>
      </c>
      <c r="G128" s="41">
        <f t="shared" si="33"/>
        <v>12</v>
      </c>
      <c r="H128" s="41">
        <f t="shared" si="34"/>
        <v>3</v>
      </c>
      <c r="I128" s="41">
        <f t="shared" si="35"/>
        <v>0</v>
      </c>
      <c r="J128" s="41">
        <f t="shared" si="36"/>
        <v>0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0</v>
      </c>
      <c r="E129" s="41">
        <f t="shared" si="31"/>
        <v>9</v>
      </c>
      <c r="F129" s="41">
        <f t="shared" si="32"/>
        <v>30</v>
      </c>
      <c r="G129" s="41">
        <f t="shared" si="33"/>
        <v>16</v>
      </c>
      <c r="H129" s="41">
        <f t="shared" si="34"/>
        <v>0</v>
      </c>
      <c r="I129" s="41">
        <f t="shared" si="35"/>
        <v>0</v>
      </c>
      <c r="J129" s="41">
        <f t="shared" si="36"/>
        <v>0</v>
      </c>
      <c r="K129" s="41">
        <f t="shared" si="37"/>
        <v>0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1</v>
      </c>
      <c r="AA129">
        <v>5</v>
      </c>
      <c r="AB129">
        <v>3</v>
      </c>
      <c r="AC129">
        <v>1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59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1</v>
      </c>
      <c r="E130" s="41">
        <f t="shared" si="31"/>
        <v>9</v>
      </c>
      <c r="F130" s="41">
        <f t="shared" si="32"/>
        <v>19</v>
      </c>
      <c r="G130" s="41">
        <f t="shared" si="33"/>
        <v>14</v>
      </c>
      <c r="H130" s="41">
        <f t="shared" si="34"/>
        <v>3</v>
      </c>
      <c r="I130" s="41">
        <f t="shared" si="35"/>
        <v>1</v>
      </c>
      <c r="J130" s="41">
        <f t="shared" si="36"/>
        <v>0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2</v>
      </c>
      <c r="Z130">
        <v>3</v>
      </c>
      <c r="AA130">
        <v>11</v>
      </c>
      <c r="AB130">
        <v>8</v>
      </c>
      <c r="AC130">
        <v>2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57</v>
      </c>
    </row>
    <row r="131" spans="2:37" ht="13.2" x14ac:dyDescent="0.25">
      <c r="B131" s="16" t="s">
        <v>34</v>
      </c>
      <c r="C131" s="20">
        <f t="shared" si="41"/>
        <v>1</v>
      </c>
      <c r="D131" s="41">
        <f t="shared" si="30"/>
        <v>3</v>
      </c>
      <c r="E131" s="41">
        <f t="shared" si="31"/>
        <v>9</v>
      </c>
      <c r="F131" s="41">
        <f t="shared" si="32"/>
        <v>19</v>
      </c>
      <c r="G131" s="41">
        <f t="shared" si="33"/>
        <v>6</v>
      </c>
      <c r="H131" s="41">
        <f t="shared" si="34"/>
        <v>2</v>
      </c>
      <c r="I131" s="41">
        <f t="shared" si="35"/>
        <v>1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0</v>
      </c>
      <c r="Z131">
        <v>5</v>
      </c>
      <c r="AA131">
        <v>19</v>
      </c>
      <c r="AB131">
        <v>4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55</v>
      </c>
    </row>
    <row r="132" spans="2:37" ht="13.2" x14ac:dyDescent="0.25">
      <c r="B132" s="16" t="s">
        <v>35</v>
      </c>
      <c r="C132" s="20">
        <f t="shared" si="41"/>
        <v>2</v>
      </c>
      <c r="D132" s="41">
        <f t="shared" si="30"/>
        <v>0</v>
      </c>
      <c r="E132" s="41">
        <f t="shared" si="31"/>
        <v>10</v>
      </c>
      <c r="F132" s="41">
        <f t="shared" si="32"/>
        <v>26</v>
      </c>
      <c r="G132" s="41">
        <f t="shared" si="33"/>
        <v>10</v>
      </c>
      <c r="H132" s="41">
        <f t="shared" si="34"/>
        <v>0</v>
      </c>
      <c r="I132" s="41">
        <f t="shared" si="35"/>
        <v>0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0</v>
      </c>
      <c r="Y132">
        <v>4</v>
      </c>
      <c r="Z132">
        <v>11</v>
      </c>
      <c r="AA132">
        <v>21</v>
      </c>
      <c r="AB132">
        <v>11</v>
      </c>
      <c r="AC132">
        <v>5</v>
      </c>
      <c r="AD132">
        <v>0</v>
      </c>
      <c r="AE132">
        <v>0</v>
      </c>
      <c r="AF132">
        <v>0</v>
      </c>
      <c r="AG132">
        <v>0</v>
      </c>
      <c r="AH132">
        <v>1</v>
      </c>
      <c r="AI132">
        <v>0</v>
      </c>
      <c r="AJ132">
        <v>1</v>
      </c>
      <c r="AK132">
        <v>57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5</v>
      </c>
      <c r="E133" s="41">
        <f t="shared" si="31"/>
        <v>7</v>
      </c>
      <c r="F133" s="41">
        <f t="shared" si="32"/>
        <v>19</v>
      </c>
      <c r="G133" s="41">
        <f t="shared" si="33"/>
        <v>11</v>
      </c>
      <c r="H133" s="41">
        <f t="shared" si="34"/>
        <v>1</v>
      </c>
      <c r="I133" s="41">
        <f t="shared" si="35"/>
        <v>0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0</v>
      </c>
      <c r="Z133">
        <v>14</v>
      </c>
      <c r="AA133">
        <v>23</v>
      </c>
      <c r="AB133">
        <v>15</v>
      </c>
      <c r="AC133">
        <v>1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56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11</v>
      </c>
      <c r="F134" s="41">
        <f t="shared" si="32"/>
        <v>28</v>
      </c>
      <c r="G134" s="41">
        <f t="shared" si="33"/>
        <v>7</v>
      </c>
      <c r="H134" s="41">
        <f t="shared" si="34"/>
        <v>0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4</v>
      </c>
      <c r="Z134">
        <v>13</v>
      </c>
      <c r="AA134">
        <v>19</v>
      </c>
      <c r="AB134">
        <v>10</v>
      </c>
      <c r="AC134">
        <v>2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54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1</v>
      </c>
      <c r="E135" s="41">
        <f t="shared" si="31"/>
        <v>7</v>
      </c>
      <c r="F135" s="41">
        <f t="shared" si="32"/>
        <v>24</v>
      </c>
      <c r="G135" s="41">
        <f t="shared" si="33"/>
        <v>6</v>
      </c>
      <c r="H135" s="41">
        <f t="shared" si="34"/>
        <v>1</v>
      </c>
      <c r="I135" s="41">
        <f t="shared" si="35"/>
        <v>1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0</v>
      </c>
      <c r="Y135">
        <v>0</v>
      </c>
      <c r="Z135">
        <v>12</v>
      </c>
      <c r="AA135">
        <v>13</v>
      </c>
      <c r="AB135">
        <v>8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54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3</v>
      </c>
      <c r="F136" s="41">
        <f t="shared" si="32"/>
        <v>27</v>
      </c>
      <c r="G136" s="41">
        <f t="shared" si="33"/>
        <v>5</v>
      </c>
      <c r="H136" s="41">
        <f t="shared" si="34"/>
        <v>1</v>
      </c>
      <c r="I136" s="41">
        <f t="shared" si="35"/>
        <v>0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0</v>
      </c>
      <c r="Y136">
        <v>1</v>
      </c>
      <c r="Z136">
        <v>11</v>
      </c>
      <c r="AA136">
        <v>29</v>
      </c>
      <c r="AB136">
        <v>4</v>
      </c>
      <c r="AC136">
        <v>3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54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7</v>
      </c>
      <c r="F137" s="41">
        <f t="shared" si="32"/>
        <v>10</v>
      </c>
      <c r="G137" s="41">
        <f t="shared" si="33"/>
        <v>15</v>
      </c>
      <c r="H137" s="41">
        <f t="shared" si="34"/>
        <v>4</v>
      </c>
      <c r="I137" s="41">
        <f t="shared" si="35"/>
        <v>0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0</v>
      </c>
      <c r="Y137">
        <v>0</v>
      </c>
      <c r="Z137">
        <v>9</v>
      </c>
      <c r="AA137">
        <v>28</v>
      </c>
      <c r="AB137">
        <v>17</v>
      </c>
      <c r="AC137">
        <v>4</v>
      </c>
      <c r="AD137">
        <v>2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2</v>
      </c>
      <c r="AK137">
        <v>59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2</v>
      </c>
      <c r="F138" s="41">
        <f t="shared" si="32"/>
        <v>9</v>
      </c>
      <c r="G138" s="41">
        <f t="shared" si="33"/>
        <v>6</v>
      </c>
      <c r="H138" s="41">
        <f t="shared" si="34"/>
        <v>0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0</v>
      </c>
      <c r="Y138">
        <v>1</v>
      </c>
      <c r="Z138">
        <v>12</v>
      </c>
      <c r="AA138">
        <v>47</v>
      </c>
      <c r="AB138">
        <v>12</v>
      </c>
      <c r="AC138">
        <v>5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56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2</v>
      </c>
      <c r="F139" s="41">
        <f t="shared" si="32"/>
        <v>11</v>
      </c>
      <c r="G139" s="41">
        <f t="shared" si="33"/>
        <v>2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2</v>
      </c>
      <c r="Z139">
        <v>8</v>
      </c>
      <c r="AA139">
        <v>11</v>
      </c>
      <c r="AB139">
        <v>5</v>
      </c>
      <c r="AC139">
        <v>1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53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1</v>
      </c>
      <c r="F140" s="41">
        <f t="shared" si="32"/>
        <v>3</v>
      </c>
      <c r="G140" s="41">
        <f t="shared" si="33"/>
        <v>0</v>
      </c>
      <c r="H140" s="41">
        <f t="shared" si="34"/>
        <v>1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1</v>
      </c>
      <c r="Y140">
        <v>0</v>
      </c>
      <c r="Z140">
        <v>14</v>
      </c>
      <c r="AA140">
        <v>21</v>
      </c>
      <c r="AB140">
        <v>8</v>
      </c>
      <c r="AC140">
        <v>1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53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2</v>
      </c>
      <c r="F141" s="41">
        <f t="shared" si="32"/>
        <v>1</v>
      </c>
      <c r="G141" s="41">
        <f t="shared" si="33"/>
        <v>0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1</v>
      </c>
      <c r="Y141">
        <v>1</v>
      </c>
      <c r="Z141">
        <v>16</v>
      </c>
      <c r="AA141">
        <v>36</v>
      </c>
      <c r="AB141">
        <v>11</v>
      </c>
      <c r="AC141">
        <v>4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55</v>
      </c>
    </row>
    <row r="142" spans="2:37" ht="14.4" thickTop="1" thickBot="1" x14ac:dyDescent="0.3">
      <c r="B142" s="52" t="s">
        <v>62</v>
      </c>
      <c r="C142" s="53">
        <f t="shared" ref="C142:J142" si="42">SUM(C118:C141)</f>
        <v>3</v>
      </c>
      <c r="D142" s="53">
        <f t="shared" si="42"/>
        <v>13</v>
      </c>
      <c r="E142" s="53">
        <f t="shared" si="42"/>
        <v>115</v>
      </c>
      <c r="F142" s="53">
        <f t="shared" si="42"/>
        <v>329</v>
      </c>
      <c r="G142" s="53">
        <f t="shared" si="42"/>
        <v>142</v>
      </c>
      <c r="H142" s="53">
        <f t="shared" si="42"/>
        <v>26</v>
      </c>
      <c r="I142" s="53">
        <f t="shared" si="42"/>
        <v>5</v>
      </c>
      <c r="J142" s="53">
        <f t="shared" si="42"/>
        <v>0</v>
      </c>
      <c r="K142" s="53">
        <f>SUM(K118:K141)</f>
        <v>0</v>
      </c>
      <c r="L142" s="53">
        <f>SUM(L118:L141)</f>
        <v>0</v>
      </c>
      <c r="M142" s="53">
        <f>SUM(M118:M141)</f>
        <v>0</v>
      </c>
      <c r="N142" s="53">
        <f>SUM(N118:N141)</f>
        <v>0</v>
      </c>
      <c r="V142" s="4"/>
      <c r="W142" s="4"/>
      <c r="X142">
        <v>0</v>
      </c>
      <c r="Y142">
        <v>3</v>
      </c>
      <c r="Z142">
        <v>22</v>
      </c>
      <c r="AA142">
        <v>58</v>
      </c>
      <c r="AB142">
        <v>30</v>
      </c>
      <c r="AC142">
        <v>4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56</v>
      </c>
    </row>
    <row r="143" spans="2:37" ht="13.8" thickTop="1" x14ac:dyDescent="0.25">
      <c r="B143" s="16" t="s">
        <v>5</v>
      </c>
      <c r="C143" s="62">
        <f>C142/N145</f>
        <v>4.7393364928909956E-3</v>
      </c>
      <c r="D143" s="62">
        <f>D142/N145</f>
        <v>2.0537124802527645E-2</v>
      </c>
      <c r="E143" s="62">
        <f>E142/N145</f>
        <v>0.18167456556082148</v>
      </c>
      <c r="F143" s="62">
        <f>F142/N145</f>
        <v>0.51974723538704581</v>
      </c>
      <c r="G143" s="62">
        <f>G142/N145</f>
        <v>0.22432859399684044</v>
      </c>
      <c r="H143" s="62">
        <f>H142/N145</f>
        <v>4.1074249605055291E-2</v>
      </c>
      <c r="I143" s="62">
        <f>I142/N145</f>
        <v>7.8988941548183249E-3</v>
      </c>
      <c r="J143" s="62">
        <f>J142/N145</f>
        <v>0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X143">
        <v>0</v>
      </c>
      <c r="Y143">
        <v>1</v>
      </c>
      <c r="Z143">
        <v>8</v>
      </c>
      <c r="AA143">
        <v>33</v>
      </c>
      <c r="AB143">
        <v>26</v>
      </c>
      <c r="AC143">
        <v>1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58</v>
      </c>
    </row>
    <row r="144" spans="2:37" ht="13.8" thickBot="1" x14ac:dyDescent="0.3">
      <c r="B144" s="25" t="s">
        <v>63</v>
      </c>
      <c r="C144" s="63">
        <f t="shared" ref="C144:J144" si="43">C142/24</f>
        <v>0.125</v>
      </c>
      <c r="D144" s="63">
        <f t="shared" si="43"/>
        <v>0.54166666666666663</v>
      </c>
      <c r="E144" s="63">
        <f t="shared" si="43"/>
        <v>4.791666666666667</v>
      </c>
      <c r="F144" s="63">
        <f t="shared" si="43"/>
        <v>13.708333333333334</v>
      </c>
      <c r="G144" s="63">
        <f t="shared" si="43"/>
        <v>5.916666666666667</v>
      </c>
      <c r="H144" s="63">
        <f t="shared" si="43"/>
        <v>1.0833333333333333</v>
      </c>
      <c r="I144" s="63">
        <f t="shared" si="43"/>
        <v>0.20833333333333334</v>
      </c>
      <c r="J144" s="63">
        <f t="shared" si="43"/>
        <v>0</v>
      </c>
      <c r="K144" s="63">
        <f>K142/24</f>
        <v>0</v>
      </c>
      <c r="L144" s="63">
        <f>L142/24</f>
        <v>0</v>
      </c>
      <c r="M144" s="63">
        <f>M142/24</f>
        <v>0</v>
      </c>
      <c r="N144" s="63">
        <f>N142/24</f>
        <v>0</v>
      </c>
      <c r="V144" s="4"/>
      <c r="W144" s="4"/>
      <c r="X144">
        <v>0</v>
      </c>
      <c r="Y144">
        <v>0</v>
      </c>
      <c r="Z144">
        <v>5</v>
      </c>
      <c r="AA144">
        <v>24</v>
      </c>
      <c r="AB144">
        <v>13</v>
      </c>
      <c r="AC144">
        <v>3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58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633</v>
      </c>
      <c r="V145" s="4"/>
      <c r="W145" s="4"/>
      <c r="X145">
        <v>0</v>
      </c>
      <c r="Y145">
        <v>1</v>
      </c>
      <c r="Z145">
        <v>4</v>
      </c>
      <c r="AA145">
        <v>7</v>
      </c>
      <c r="AB145">
        <v>5</v>
      </c>
      <c r="AC145">
        <v>2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57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2</v>
      </c>
      <c r="AA146">
        <v>10</v>
      </c>
      <c r="AB146">
        <v>6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57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2</v>
      </c>
      <c r="AA147">
        <v>3</v>
      </c>
      <c r="AB147">
        <v>4</v>
      </c>
      <c r="AC147">
        <v>1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59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55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0</v>
      </c>
      <c r="AA153">
        <v>6</v>
      </c>
      <c r="AB153">
        <v>4</v>
      </c>
      <c r="AC153">
        <v>1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60</v>
      </c>
    </row>
    <row r="154" spans="2:37" ht="13.2" x14ac:dyDescent="0.25">
      <c r="L154" s="3"/>
      <c r="M154" s="3"/>
      <c r="V154" s="4"/>
      <c r="W154" s="4"/>
      <c r="X154">
        <v>0</v>
      </c>
      <c r="Y154">
        <v>2</v>
      </c>
      <c r="Z154">
        <v>4</v>
      </c>
      <c r="AA154">
        <v>10</v>
      </c>
      <c r="AB154">
        <v>5</v>
      </c>
      <c r="AC154">
        <v>1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55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0</v>
      </c>
      <c r="Z155">
        <v>3</v>
      </c>
      <c r="AA155">
        <v>14</v>
      </c>
      <c r="AB155">
        <v>6</v>
      </c>
      <c r="AC155">
        <v>1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57</v>
      </c>
    </row>
    <row r="156" spans="2:37" ht="13.2" x14ac:dyDescent="0.25">
      <c r="L156" s="3"/>
      <c r="M156" s="3"/>
      <c r="V156" s="4"/>
      <c r="W156" s="4"/>
      <c r="X156">
        <v>0</v>
      </c>
      <c r="Y156">
        <v>1</v>
      </c>
      <c r="Z156">
        <v>4</v>
      </c>
      <c r="AA156">
        <v>31</v>
      </c>
      <c r="AB156">
        <v>12</v>
      </c>
      <c r="AC156">
        <v>0</v>
      </c>
      <c r="AD156">
        <v>0</v>
      </c>
      <c r="AE156">
        <v>1</v>
      </c>
      <c r="AF156">
        <v>1</v>
      </c>
      <c r="AG156">
        <v>0</v>
      </c>
      <c r="AH156">
        <v>0</v>
      </c>
      <c r="AI156">
        <v>0</v>
      </c>
      <c r="AJ156">
        <v>2</v>
      </c>
      <c r="AK156">
        <v>58</v>
      </c>
    </row>
    <row r="157" spans="2:37" ht="13.2" x14ac:dyDescent="0.25">
      <c r="L157" s="3"/>
      <c r="M157" s="3"/>
      <c r="V157" s="4"/>
      <c r="W157" s="4"/>
      <c r="X157">
        <v>0</v>
      </c>
      <c r="Y157">
        <v>1</v>
      </c>
      <c r="Z157">
        <v>10</v>
      </c>
      <c r="AA157">
        <v>26</v>
      </c>
      <c r="AB157">
        <v>7</v>
      </c>
      <c r="AC157">
        <v>1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54</v>
      </c>
    </row>
    <row r="158" spans="2:37" ht="13.2" x14ac:dyDescent="0.25">
      <c r="L158" s="3"/>
      <c r="M158" s="3"/>
      <c r="V158" s="4"/>
      <c r="W158" s="4"/>
      <c r="X158">
        <v>0</v>
      </c>
      <c r="Y158">
        <v>2</v>
      </c>
      <c r="Z158">
        <v>10</v>
      </c>
      <c r="AA158">
        <v>15</v>
      </c>
      <c r="AB158">
        <v>7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53</v>
      </c>
    </row>
    <row r="159" spans="2:37" ht="13.2" x14ac:dyDescent="0.25">
      <c r="L159" s="3"/>
      <c r="M159" s="3"/>
      <c r="V159" s="4"/>
      <c r="W159" s="4"/>
      <c r="X159">
        <v>0</v>
      </c>
      <c r="Y159">
        <v>1</v>
      </c>
      <c r="Z159">
        <v>9</v>
      </c>
      <c r="AA159">
        <v>18</v>
      </c>
      <c r="AB159">
        <v>8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54</v>
      </c>
    </row>
    <row r="160" spans="2:37" ht="13.2" x14ac:dyDescent="0.25">
      <c r="L160" s="3"/>
      <c r="M160" s="3"/>
      <c r="V160" s="4"/>
      <c r="W160" s="4"/>
      <c r="X160">
        <v>3</v>
      </c>
      <c r="Y160">
        <v>0</v>
      </c>
      <c r="Z160">
        <v>10</v>
      </c>
      <c r="AA160">
        <v>31</v>
      </c>
      <c r="AB160">
        <v>13</v>
      </c>
      <c r="AC160">
        <v>1</v>
      </c>
      <c r="AD160">
        <v>1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1</v>
      </c>
      <c r="AK160">
        <v>54</v>
      </c>
    </row>
    <row r="161" spans="2:37" ht="13.2" x14ac:dyDescent="0.25">
      <c r="L161" s="3"/>
      <c r="M161" s="3"/>
      <c r="V161" s="4"/>
      <c r="W161" s="4"/>
      <c r="X161">
        <v>0</v>
      </c>
      <c r="Y161">
        <v>1</v>
      </c>
      <c r="Z161">
        <v>8</v>
      </c>
      <c r="AA161">
        <v>19</v>
      </c>
      <c r="AB161">
        <v>15</v>
      </c>
      <c r="AC161">
        <v>4</v>
      </c>
      <c r="AD161">
        <v>1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1</v>
      </c>
      <c r="AK161">
        <v>58</v>
      </c>
    </row>
    <row r="162" spans="2:37" ht="13.2" x14ac:dyDescent="0.25">
      <c r="L162" s="3"/>
      <c r="M162" s="3"/>
      <c r="V162" s="4"/>
      <c r="W162" s="4"/>
      <c r="X162">
        <v>0</v>
      </c>
      <c r="Y162">
        <v>4</v>
      </c>
      <c r="Z162">
        <v>18</v>
      </c>
      <c r="AA162">
        <v>22</v>
      </c>
      <c r="AB162">
        <v>14</v>
      </c>
      <c r="AC162">
        <v>4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54</v>
      </c>
    </row>
    <row r="163" spans="2:37" ht="13.2" x14ac:dyDescent="0.25">
      <c r="L163" s="3"/>
      <c r="M163" s="3"/>
      <c r="V163" s="4"/>
      <c r="W163" s="4"/>
      <c r="X163">
        <v>0</v>
      </c>
      <c r="Y163">
        <v>1</v>
      </c>
      <c r="Z163">
        <v>11</v>
      </c>
      <c r="AA163">
        <v>25</v>
      </c>
      <c r="AB163">
        <v>9</v>
      </c>
      <c r="AC163">
        <v>2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55</v>
      </c>
    </row>
    <row r="164" spans="2:37" ht="13.2" x14ac:dyDescent="0.25">
      <c r="L164" s="3"/>
      <c r="M164" s="3"/>
      <c r="V164" s="4"/>
      <c r="W164" s="4"/>
      <c r="X164">
        <v>0</v>
      </c>
      <c r="Y164">
        <v>3</v>
      </c>
      <c r="Z164">
        <v>11</v>
      </c>
      <c r="AA164">
        <v>18</v>
      </c>
      <c r="AB164">
        <v>5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52</v>
      </c>
    </row>
    <row r="165" spans="2:37" ht="13.2" x14ac:dyDescent="0.25">
      <c r="L165" s="3"/>
      <c r="M165" s="3"/>
      <c r="V165" s="4"/>
      <c r="W165" s="4"/>
      <c r="X165">
        <v>1</v>
      </c>
      <c r="Y165">
        <v>2</v>
      </c>
      <c r="Z165">
        <v>19</v>
      </c>
      <c r="AA165">
        <v>39</v>
      </c>
      <c r="AB165">
        <v>16</v>
      </c>
      <c r="AC165">
        <v>1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54</v>
      </c>
    </row>
    <row r="166" spans="2:37" ht="13.2" x14ac:dyDescent="0.25">
      <c r="L166" s="3"/>
      <c r="M166" s="3"/>
      <c r="V166" s="4"/>
      <c r="W166" s="4"/>
      <c r="X166">
        <v>0</v>
      </c>
      <c r="Y166">
        <v>0</v>
      </c>
      <c r="Z166">
        <v>14</v>
      </c>
      <c r="AA166">
        <v>33</v>
      </c>
      <c r="AB166">
        <v>31</v>
      </c>
      <c r="AC166">
        <v>4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58</v>
      </c>
    </row>
    <row r="167" spans="2:37" ht="13.2" x14ac:dyDescent="0.25">
      <c r="L167" s="3"/>
      <c r="M167" s="3"/>
      <c r="V167" s="4"/>
      <c r="W167" s="4"/>
      <c r="X167">
        <v>2</v>
      </c>
      <c r="Y167">
        <v>0</v>
      </c>
      <c r="Z167">
        <v>11</v>
      </c>
      <c r="AA167">
        <v>28</v>
      </c>
      <c r="AB167">
        <v>21</v>
      </c>
      <c r="AC167">
        <v>5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57</v>
      </c>
    </row>
    <row r="168" spans="2:37" ht="13.2" x14ac:dyDescent="0.25">
      <c r="L168" s="3"/>
      <c r="M168" s="3"/>
      <c r="V168" s="4"/>
      <c r="W168" s="4"/>
      <c r="X168">
        <v>0</v>
      </c>
      <c r="Y168">
        <v>5</v>
      </c>
      <c r="Z168">
        <v>8</v>
      </c>
      <c r="AA168">
        <v>21</v>
      </c>
      <c r="AB168">
        <v>10</v>
      </c>
      <c r="AC168">
        <v>2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54</v>
      </c>
    </row>
    <row r="169" spans="2:37" ht="13.2" x14ac:dyDescent="0.25">
      <c r="L169" s="3"/>
      <c r="M169" s="3"/>
      <c r="V169" s="4"/>
      <c r="W169" s="4"/>
      <c r="X169">
        <v>0</v>
      </c>
      <c r="Y169">
        <v>0</v>
      </c>
      <c r="Z169">
        <v>7</v>
      </c>
      <c r="AA169">
        <v>7</v>
      </c>
      <c r="AB169">
        <v>4</v>
      </c>
      <c r="AC169">
        <v>1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54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6</v>
      </c>
      <c r="AA170">
        <v>15</v>
      </c>
      <c r="AB170">
        <v>4</v>
      </c>
      <c r="AC170">
        <v>0</v>
      </c>
      <c r="AD170">
        <v>1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1</v>
      </c>
      <c r="AK170">
        <v>55</v>
      </c>
    </row>
    <row r="171" spans="2:37" ht="13.2" x14ac:dyDescent="0.25">
      <c r="L171" s="3"/>
      <c r="M171" s="3"/>
      <c r="V171" s="4"/>
      <c r="W171" s="4"/>
      <c r="X171">
        <v>0</v>
      </c>
      <c r="Y171">
        <v>2</v>
      </c>
      <c r="Z171">
        <v>2</v>
      </c>
      <c r="AA171">
        <v>7</v>
      </c>
      <c r="AB171">
        <v>2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52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>C3</f>
        <v>de 0 à 30</v>
      </c>
      <c r="D174" s="365" t="str">
        <f t="shared" ref="D174:N174" si="44">D3</f>
        <v>de 30 à 40</v>
      </c>
      <c r="E174" s="365" t="str">
        <f t="shared" si="44"/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1</v>
      </c>
      <c r="G176" s="41">
        <f t="shared" ref="G176:G199" si="48">AB77</f>
        <v>3</v>
      </c>
      <c r="H176" s="41">
        <f t="shared" ref="H176:H199" si="49">AC77</f>
        <v>1</v>
      </c>
      <c r="I176" s="41">
        <f t="shared" ref="I176:I199" si="50">AD77</f>
        <v>0</v>
      </c>
      <c r="J176" s="41">
        <f t="shared" ref="J176:J199" si="51">AE77</f>
        <v>1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2</v>
      </c>
      <c r="G177" s="41">
        <f t="shared" si="48"/>
        <v>3</v>
      </c>
      <c r="H177" s="41">
        <f t="shared" si="49"/>
        <v>1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6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1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1</v>
      </c>
      <c r="H181" s="41">
        <f t="shared" si="49"/>
        <v>1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1</v>
      </c>
      <c r="F182" s="41">
        <f t="shared" si="47"/>
        <v>5</v>
      </c>
      <c r="G182" s="41">
        <f t="shared" si="48"/>
        <v>3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6</v>
      </c>
      <c r="F183" s="41">
        <f t="shared" si="47"/>
        <v>8</v>
      </c>
      <c r="G183" s="41">
        <f t="shared" si="48"/>
        <v>8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13</v>
      </c>
      <c r="F184" s="41">
        <f t="shared" si="47"/>
        <v>17</v>
      </c>
      <c r="G184" s="41">
        <f t="shared" si="48"/>
        <v>7</v>
      </c>
      <c r="H184" s="41">
        <f t="shared" si="49"/>
        <v>0</v>
      </c>
      <c r="I184" s="41">
        <f t="shared" si="50"/>
        <v>0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1</v>
      </c>
      <c r="E185" s="41">
        <f t="shared" si="46"/>
        <v>2</v>
      </c>
      <c r="F185" s="41">
        <f t="shared" si="47"/>
        <v>29</v>
      </c>
      <c r="G185" s="41">
        <f t="shared" si="48"/>
        <v>12</v>
      </c>
      <c r="H185" s="41">
        <f t="shared" si="49"/>
        <v>2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10</v>
      </c>
      <c r="F186" s="41">
        <f t="shared" si="47"/>
        <v>35</v>
      </c>
      <c r="G186" s="41">
        <f t="shared" si="48"/>
        <v>10</v>
      </c>
      <c r="H186" s="41">
        <f t="shared" si="49"/>
        <v>1</v>
      </c>
      <c r="I186" s="41">
        <f t="shared" si="50"/>
        <v>1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12</v>
      </c>
      <c r="F187" s="41">
        <f t="shared" si="47"/>
        <v>30</v>
      </c>
      <c r="G187" s="41">
        <f t="shared" si="48"/>
        <v>9</v>
      </c>
      <c r="H187" s="41">
        <f t="shared" si="49"/>
        <v>0</v>
      </c>
      <c r="I187" s="41">
        <f t="shared" si="50"/>
        <v>1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9</v>
      </c>
      <c r="F188" s="41">
        <f t="shared" si="47"/>
        <v>22</v>
      </c>
      <c r="G188" s="41">
        <f t="shared" si="48"/>
        <v>4</v>
      </c>
      <c r="H188" s="41">
        <f t="shared" si="49"/>
        <v>2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4</v>
      </c>
      <c r="F189" s="41">
        <f t="shared" si="47"/>
        <v>11</v>
      </c>
      <c r="G189" s="41">
        <f t="shared" si="48"/>
        <v>11</v>
      </c>
      <c r="H189" s="41">
        <f t="shared" si="49"/>
        <v>1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1</v>
      </c>
      <c r="E190" s="41">
        <f t="shared" si="46"/>
        <v>8</v>
      </c>
      <c r="F190" s="41">
        <f t="shared" si="47"/>
        <v>26</v>
      </c>
      <c r="G190" s="41">
        <f t="shared" si="48"/>
        <v>9</v>
      </c>
      <c r="H190" s="41">
        <f t="shared" si="49"/>
        <v>1</v>
      </c>
      <c r="I190" s="41">
        <f t="shared" si="50"/>
        <v>0</v>
      </c>
      <c r="J190" s="41">
        <f t="shared" si="51"/>
        <v>0</v>
      </c>
      <c r="K190" s="41">
        <f t="shared" si="52"/>
        <v>0</v>
      </c>
      <c r="L190" s="41">
        <f t="shared" si="53"/>
        <v>1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1</v>
      </c>
      <c r="E191" s="41">
        <f t="shared" si="46"/>
        <v>9</v>
      </c>
      <c r="F191" s="41">
        <f t="shared" si="47"/>
        <v>23</v>
      </c>
      <c r="G191" s="41">
        <f t="shared" si="48"/>
        <v>2</v>
      </c>
      <c r="H191" s="41">
        <f t="shared" si="49"/>
        <v>2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1</v>
      </c>
      <c r="E192" s="41">
        <f t="shared" si="46"/>
        <v>7</v>
      </c>
      <c r="F192" s="41">
        <f t="shared" si="47"/>
        <v>22</v>
      </c>
      <c r="G192" s="41">
        <f t="shared" si="48"/>
        <v>8</v>
      </c>
      <c r="H192" s="41">
        <f t="shared" si="49"/>
        <v>0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9</v>
      </c>
      <c r="F193" s="41">
        <f t="shared" si="47"/>
        <v>26</v>
      </c>
      <c r="G193" s="41">
        <f t="shared" si="48"/>
        <v>5</v>
      </c>
      <c r="H193" s="41">
        <f t="shared" si="49"/>
        <v>0</v>
      </c>
      <c r="I193" s="41">
        <f t="shared" si="50"/>
        <v>0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3</v>
      </c>
      <c r="E194" s="41">
        <f t="shared" si="46"/>
        <v>20</v>
      </c>
      <c r="F194" s="41">
        <f t="shared" si="47"/>
        <v>20</v>
      </c>
      <c r="G194" s="41">
        <f t="shared" si="48"/>
        <v>12</v>
      </c>
      <c r="H194" s="41">
        <f t="shared" si="49"/>
        <v>3</v>
      </c>
      <c r="I194" s="41">
        <f t="shared" si="50"/>
        <v>1</v>
      </c>
      <c r="J194" s="41">
        <f t="shared" si="51"/>
        <v>0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1</v>
      </c>
      <c r="E195" s="41">
        <f t="shared" si="46"/>
        <v>8</v>
      </c>
      <c r="F195" s="41">
        <f t="shared" si="47"/>
        <v>15</v>
      </c>
      <c r="G195" s="41">
        <f t="shared" si="48"/>
        <v>8</v>
      </c>
      <c r="H195" s="41">
        <f t="shared" si="49"/>
        <v>1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2</v>
      </c>
      <c r="F196" s="41">
        <f t="shared" si="47"/>
        <v>5</v>
      </c>
      <c r="G196" s="41">
        <f t="shared" si="48"/>
        <v>6</v>
      </c>
      <c r="H196" s="41">
        <f t="shared" si="49"/>
        <v>1</v>
      </c>
      <c r="I196" s="41">
        <f t="shared" si="50"/>
        <v>0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3</v>
      </c>
      <c r="F197" s="41">
        <f t="shared" si="47"/>
        <v>9</v>
      </c>
      <c r="G197" s="41">
        <f t="shared" si="48"/>
        <v>1</v>
      </c>
      <c r="H197" s="41">
        <f t="shared" si="49"/>
        <v>1</v>
      </c>
      <c r="I197" s="41">
        <f t="shared" si="50"/>
        <v>1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1</v>
      </c>
      <c r="E198" s="41">
        <f t="shared" si="46"/>
        <v>0</v>
      </c>
      <c r="F198" s="41">
        <f t="shared" si="47"/>
        <v>2</v>
      </c>
      <c r="G198" s="41">
        <f t="shared" si="48"/>
        <v>3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J200" si="57">SUM(C176:C199)</f>
        <v>0</v>
      </c>
      <c r="D200" s="53">
        <f t="shared" si="57"/>
        <v>9</v>
      </c>
      <c r="E200" s="53">
        <f t="shared" si="57"/>
        <v>123</v>
      </c>
      <c r="F200" s="53">
        <f t="shared" si="57"/>
        <v>314</v>
      </c>
      <c r="G200" s="53">
        <f t="shared" si="57"/>
        <v>126</v>
      </c>
      <c r="H200" s="53">
        <f t="shared" si="57"/>
        <v>18</v>
      </c>
      <c r="I200" s="53">
        <f t="shared" si="57"/>
        <v>4</v>
      </c>
      <c r="J200" s="53">
        <f t="shared" si="57"/>
        <v>1</v>
      </c>
      <c r="K200" s="53">
        <f>SUM(K176:K199)</f>
        <v>0</v>
      </c>
      <c r="L200" s="53">
        <f>SUM(L176:L199)</f>
        <v>1</v>
      </c>
      <c r="M200" s="53">
        <f>SUM(M176:M199)</f>
        <v>0</v>
      </c>
      <c r="N200" s="53">
        <f>SUM(N176:N199)</f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1.5100671140939598E-2</v>
      </c>
      <c r="E201" s="62">
        <f>E200/N203</f>
        <v>0.2063758389261745</v>
      </c>
      <c r="F201" s="62">
        <f>F200/N203</f>
        <v>0.52684563758389258</v>
      </c>
      <c r="G201" s="62">
        <f>G200/N203</f>
        <v>0.21140939597315436</v>
      </c>
      <c r="H201" s="62">
        <f>H200/N203</f>
        <v>3.0201342281879196E-2</v>
      </c>
      <c r="I201" s="62">
        <f>I200/N203</f>
        <v>6.7114093959731542E-3</v>
      </c>
      <c r="J201" s="62">
        <f>J200/N203</f>
        <v>1.6778523489932886E-3</v>
      </c>
      <c r="K201" s="62">
        <f>K200/N203</f>
        <v>0</v>
      </c>
      <c r="L201" s="62">
        <f>L200/N203</f>
        <v>1.6778523489932886E-3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J202" si="58">C200/24</f>
        <v>0</v>
      </c>
      <c r="D202" s="63">
        <f t="shared" si="58"/>
        <v>0.375</v>
      </c>
      <c r="E202" s="63">
        <f t="shared" si="58"/>
        <v>5.125</v>
      </c>
      <c r="F202" s="63">
        <f t="shared" si="58"/>
        <v>13.083333333333334</v>
      </c>
      <c r="G202" s="63">
        <f t="shared" si="58"/>
        <v>5.25</v>
      </c>
      <c r="H202" s="63">
        <f t="shared" si="58"/>
        <v>0.75</v>
      </c>
      <c r="I202" s="63">
        <f t="shared" si="58"/>
        <v>0.16666666666666666</v>
      </c>
      <c r="J202" s="63">
        <f t="shared" si="58"/>
        <v>4.1666666666666664E-2</v>
      </c>
      <c r="K202" s="63">
        <f>K200/24</f>
        <v>0</v>
      </c>
      <c r="L202" s="63">
        <f>L200/24</f>
        <v>4.1666666666666664E-2</v>
      </c>
      <c r="M202" s="63">
        <f>M200/24</f>
        <v>0</v>
      </c>
      <c r="N202" s="63">
        <f>N200/24</f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596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>C3</f>
        <v>de 0 à 30</v>
      </c>
      <c r="D231" s="365" t="str">
        <f t="shared" ref="D231:N231" si="59">D3</f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2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1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0</v>
      </c>
      <c r="F237" s="41">
        <f t="shared" si="62"/>
        <v>4</v>
      </c>
      <c r="G237" s="41">
        <f t="shared" si="63"/>
        <v>4</v>
      </c>
      <c r="H237" s="41">
        <f t="shared" si="64"/>
        <v>1</v>
      </c>
      <c r="I237" s="41">
        <f t="shared" si="65"/>
        <v>0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1</v>
      </c>
      <c r="E238" s="41">
        <f t="shared" si="61"/>
        <v>0</v>
      </c>
      <c r="F238" s="41">
        <f t="shared" si="62"/>
        <v>4</v>
      </c>
      <c r="G238" s="41">
        <f t="shared" si="63"/>
        <v>5</v>
      </c>
      <c r="H238" s="41">
        <f t="shared" si="64"/>
        <v>0</v>
      </c>
      <c r="I238" s="41">
        <f t="shared" si="65"/>
        <v>0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2</v>
      </c>
      <c r="E239" s="41">
        <f t="shared" si="61"/>
        <v>8</v>
      </c>
      <c r="F239" s="41">
        <f t="shared" si="62"/>
        <v>18</v>
      </c>
      <c r="G239" s="41">
        <f t="shared" si="63"/>
        <v>4</v>
      </c>
      <c r="H239" s="41">
        <f t="shared" si="64"/>
        <v>0</v>
      </c>
      <c r="I239" s="41">
        <f t="shared" si="65"/>
        <v>0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1</v>
      </c>
      <c r="D240" s="41">
        <f t="shared" si="60"/>
        <v>3</v>
      </c>
      <c r="E240" s="41">
        <f t="shared" si="61"/>
        <v>6</v>
      </c>
      <c r="F240" s="41">
        <f t="shared" si="62"/>
        <v>24</v>
      </c>
      <c r="G240" s="41">
        <f t="shared" si="63"/>
        <v>13</v>
      </c>
      <c r="H240" s="41">
        <f t="shared" si="64"/>
        <v>1</v>
      </c>
      <c r="I240" s="41">
        <f t="shared" si="65"/>
        <v>0</v>
      </c>
      <c r="J240" s="41">
        <f t="shared" si="66"/>
        <v>0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1</v>
      </c>
      <c r="D241" s="41">
        <f t="shared" si="60"/>
        <v>2</v>
      </c>
      <c r="E241" s="41">
        <f t="shared" si="61"/>
        <v>7</v>
      </c>
      <c r="F241" s="41">
        <f t="shared" si="62"/>
        <v>25</v>
      </c>
      <c r="G241" s="41">
        <f t="shared" si="63"/>
        <v>13</v>
      </c>
      <c r="H241" s="41">
        <f t="shared" si="64"/>
        <v>0</v>
      </c>
      <c r="I241" s="41">
        <f t="shared" si="65"/>
        <v>0</v>
      </c>
      <c r="J241" s="41">
        <f t="shared" si="66"/>
        <v>0</v>
      </c>
      <c r="K241" s="41">
        <f t="shared" si="67"/>
        <v>0</v>
      </c>
      <c r="L241" s="41">
        <f t="shared" si="68"/>
        <v>1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0</v>
      </c>
      <c r="D242" s="41">
        <f t="shared" si="60"/>
        <v>3</v>
      </c>
      <c r="E242" s="41">
        <f t="shared" si="61"/>
        <v>13</v>
      </c>
      <c r="F242" s="41">
        <f t="shared" si="62"/>
        <v>14</v>
      </c>
      <c r="G242" s="41">
        <f t="shared" si="63"/>
        <v>8</v>
      </c>
      <c r="H242" s="41">
        <f t="shared" si="64"/>
        <v>0</v>
      </c>
      <c r="I242" s="41">
        <f t="shared" si="65"/>
        <v>0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1</v>
      </c>
      <c r="D243" s="41">
        <f t="shared" si="60"/>
        <v>1</v>
      </c>
      <c r="E243" s="41">
        <f t="shared" si="61"/>
        <v>7</v>
      </c>
      <c r="F243" s="41">
        <f t="shared" si="62"/>
        <v>18</v>
      </c>
      <c r="G243" s="41">
        <f t="shared" si="63"/>
        <v>4</v>
      </c>
      <c r="H243" s="41">
        <f t="shared" si="64"/>
        <v>1</v>
      </c>
      <c r="I243" s="41">
        <f t="shared" si="65"/>
        <v>1</v>
      </c>
      <c r="J243" s="41">
        <f t="shared" si="66"/>
        <v>0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1</v>
      </c>
      <c r="D244" s="41">
        <f t="shared" si="60"/>
        <v>7</v>
      </c>
      <c r="E244" s="41">
        <f t="shared" si="61"/>
        <v>9</v>
      </c>
      <c r="F244" s="41">
        <f t="shared" si="62"/>
        <v>20</v>
      </c>
      <c r="G244" s="41">
        <f t="shared" si="63"/>
        <v>13</v>
      </c>
      <c r="H244" s="41">
        <f t="shared" si="64"/>
        <v>2</v>
      </c>
      <c r="I244" s="41">
        <f t="shared" si="65"/>
        <v>0</v>
      </c>
      <c r="J244" s="41">
        <f t="shared" si="66"/>
        <v>0</v>
      </c>
      <c r="K244" s="41">
        <f t="shared" si="67"/>
        <v>1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0</v>
      </c>
      <c r="D245" s="41">
        <f t="shared" si="60"/>
        <v>0</v>
      </c>
      <c r="E245" s="41">
        <f t="shared" si="61"/>
        <v>4</v>
      </c>
      <c r="F245" s="41">
        <f t="shared" si="62"/>
        <v>26</v>
      </c>
      <c r="G245" s="41">
        <f t="shared" si="63"/>
        <v>15</v>
      </c>
      <c r="H245" s="41">
        <f t="shared" si="64"/>
        <v>2</v>
      </c>
      <c r="I245" s="41">
        <f t="shared" si="65"/>
        <v>1</v>
      </c>
      <c r="J245" s="41">
        <f t="shared" si="66"/>
        <v>0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1</v>
      </c>
      <c r="E246" s="41">
        <f t="shared" si="61"/>
        <v>10</v>
      </c>
      <c r="F246" s="41">
        <f t="shared" si="62"/>
        <v>25</v>
      </c>
      <c r="G246" s="41">
        <f t="shared" si="63"/>
        <v>16</v>
      </c>
      <c r="H246" s="41">
        <f t="shared" si="64"/>
        <v>2</v>
      </c>
      <c r="I246" s="41">
        <f t="shared" si="65"/>
        <v>0</v>
      </c>
      <c r="J246" s="41">
        <f t="shared" si="66"/>
        <v>1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1</v>
      </c>
      <c r="E247" s="41">
        <f t="shared" si="61"/>
        <v>9</v>
      </c>
      <c r="F247" s="41">
        <f t="shared" si="62"/>
        <v>31</v>
      </c>
      <c r="G247" s="41">
        <f t="shared" si="63"/>
        <v>13</v>
      </c>
      <c r="H247" s="41">
        <f t="shared" si="64"/>
        <v>0</v>
      </c>
      <c r="I247" s="41">
        <f t="shared" si="65"/>
        <v>0</v>
      </c>
      <c r="J247" s="41">
        <f t="shared" si="66"/>
        <v>1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1</v>
      </c>
      <c r="D248" s="41">
        <f t="shared" si="60"/>
        <v>2</v>
      </c>
      <c r="E248" s="41">
        <f t="shared" si="61"/>
        <v>10</v>
      </c>
      <c r="F248" s="41">
        <f t="shared" si="62"/>
        <v>21</v>
      </c>
      <c r="G248" s="41">
        <f t="shared" si="63"/>
        <v>7</v>
      </c>
      <c r="H248" s="41">
        <f t="shared" si="64"/>
        <v>4</v>
      </c>
      <c r="I248" s="41">
        <f t="shared" si="65"/>
        <v>0</v>
      </c>
      <c r="J248" s="41">
        <f t="shared" si="66"/>
        <v>0</v>
      </c>
      <c r="K248" s="41">
        <f t="shared" si="67"/>
        <v>0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0</v>
      </c>
      <c r="E249" s="41">
        <f t="shared" si="61"/>
        <v>22</v>
      </c>
      <c r="F249" s="41">
        <f t="shared" si="62"/>
        <v>36</v>
      </c>
      <c r="G249" s="41">
        <f t="shared" si="63"/>
        <v>15</v>
      </c>
      <c r="H249" s="41">
        <f t="shared" si="64"/>
        <v>3</v>
      </c>
      <c r="I249" s="41">
        <f t="shared" si="65"/>
        <v>0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0</v>
      </c>
      <c r="D250" s="41">
        <f t="shared" si="60"/>
        <v>0</v>
      </c>
      <c r="E250" s="41">
        <f t="shared" si="61"/>
        <v>10</v>
      </c>
      <c r="F250" s="41">
        <f t="shared" si="62"/>
        <v>52</v>
      </c>
      <c r="G250" s="41">
        <f t="shared" si="63"/>
        <v>21</v>
      </c>
      <c r="H250" s="41">
        <f t="shared" si="64"/>
        <v>4</v>
      </c>
      <c r="I250" s="41">
        <f t="shared" si="65"/>
        <v>0</v>
      </c>
      <c r="J250" s="41">
        <f t="shared" si="66"/>
        <v>0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3</v>
      </c>
      <c r="E251" s="41">
        <f t="shared" si="61"/>
        <v>10</v>
      </c>
      <c r="F251" s="41">
        <f t="shared" si="62"/>
        <v>29</v>
      </c>
      <c r="G251" s="41">
        <f t="shared" si="63"/>
        <v>19</v>
      </c>
      <c r="H251" s="41">
        <f t="shared" si="64"/>
        <v>3</v>
      </c>
      <c r="I251" s="41">
        <f t="shared" si="65"/>
        <v>0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0</v>
      </c>
      <c r="E252" s="41">
        <f t="shared" si="61"/>
        <v>8</v>
      </c>
      <c r="F252" s="41">
        <f t="shared" si="62"/>
        <v>23</v>
      </c>
      <c r="G252" s="41">
        <f t="shared" si="63"/>
        <v>8</v>
      </c>
      <c r="H252" s="41">
        <f t="shared" si="64"/>
        <v>2</v>
      </c>
      <c r="I252" s="41">
        <f t="shared" si="65"/>
        <v>0</v>
      </c>
      <c r="J252" s="41">
        <f t="shared" si="66"/>
        <v>0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0</v>
      </c>
      <c r="E253" s="41">
        <f t="shared" si="61"/>
        <v>3</v>
      </c>
      <c r="F253" s="41">
        <f t="shared" si="62"/>
        <v>3</v>
      </c>
      <c r="G253" s="41">
        <f t="shared" si="63"/>
        <v>10</v>
      </c>
      <c r="H253" s="41">
        <f t="shared" si="64"/>
        <v>1</v>
      </c>
      <c r="I253" s="41">
        <f t="shared" si="65"/>
        <v>0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3</v>
      </c>
      <c r="F254" s="41">
        <f t="shared" si="62"/>
        <v>13</v>
      </c>
      <c r="G254" s="41">
        <f t="shared" si="63"/>
        <v>7</v>
      </c>
      <c r="H254" s="41">
        <f t="shared" si="64"/>
        <v>2</v>
      </c>
      <c r="I254" s="41">
        <f t="shared" si="65"/>
        <v>1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3</v>
      </c>
      <c r="G255" s="41">
        <f t="shared" si="63"/>
        <v>4</v>
      </c>
      <c r="H255" s="41">
        <f t="shared" si="64"/>
        <v>1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1</v>
      </c>
      <c r="F256" s="41">
        <f t="shared" si="62"/>
        <v>1</v>
      </c>
      <c r="G256" s="41">
        <f t="shared" si="63"/>
        <v>3</v>
      </c>
      <c r="H256" s="41">
        <f t="shared" si="64"/>
        <v>0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J257" si="72">SUM(C233:C256)</f>
        <v>5</v>
      </c>
      <c r="D257" s="53">
        <f t="shared" si="72"/>
        <v>26</v>
      </c>
      <c r="E257" s="53">
        <f t="shared" si="72"/>
        <v>140</v>
      </c>
      <c r="F257" s="53">
        <f t="shared" si="72"/>
        <v>392</v>
      </c>
      <c r="G257" s="53">
        <f t="shared" si="72"/>
        <v>203</v>
      </c>
      <c r="H257" s="53">
        <f t="shared" si="72"/>
        <v>29</v>
      </c>
      <c r="I257" s="53">
        <f t="shared" si="72"/>
        <v>3</v>
      </c>
      <c r="J257" s="53">
        <f t="shared" si="72"/>
        <v>2</v>
      </c>
      <c r="K257" s="53">
        <f>SUM(K233:K256)</f>
        <v>1</v>
      </c>
      <c r="L257" s="53">
        <f>SUM(L233:L256)</f>
        <v>1</v>
      </c>
      <c r="M257" s="53">
        <f>SUM(M233:M256)</f>
        <v>0</v>
      </c>
      <c r="N257" s="53">
        <f>SUM(N233:N256)</f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6.2344139650872821E-3</v>
      </c>
      <c r="D258" s="62">
        <f>D257/N260</f>
        <v>3.2418952618453865E-2</v>
      </c>
      <c r="E258" s="62">
        <f>E257/N260</f>
        <v>0.1745635910224439</v>
      </c>
      <c r="F258" s="62">
        <f>F257/N260</f>
        <v>0.48877805486284287</v>
      </c>
      <c r="G258" s="62">
        <f>G257/N260</f>
        <v>0.25311720698254364</v>
      </c>
      <c r="H258" s="62">
        <f>H257/N260</f>
        <v>3.6159600997506237E-2</v>
      </c>
      <c r="I258" s="62">
        <f>I257/N260</f>
        <v>3.740648379052369E-3</v>
      </c>
      <c r="J258" s="62">
        <f>J257/N260</f>
        <v>2.4937655860349127E-3</v>
      </c>
      <c r="K258" s="62">
        <f>K257/N260</f>
        <v>1.2468827930174563E-3</v>
      </c>
      <c r="L258" s="62">
        <f>L257/N260</f>
        <v>1.2468827930174563E-3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J259" si="73">C257/24</f>
        <v>0.20833333333333334</v>
      </c>
      <c r="D259" s="63">
        <f t="shared" si="73"/>
        <v>1.0833333333333333</v>
      </c>
      <c r="E259" s="63">
        <f t="shared" si="73"/>
        <v>5.833333333333333</v>
      </c>
      <c r="F259" s="63">
        <f t="shared" si="73"/>
        <v>16.333333333333332</v>
      </c>
      <c r="G259" s="63">
        <f t="shared" si="73"/>
        <v>8.4583333333333339</v>
      </c>
      <c r="H259" s="63">
        <f t="shared" si="73"/>
        <v>1.2083333333333333</v>
      </c>
      <c r="I259" s="63">
        <f t="shared" si="73"/>
        <v>0.125</v>
      </c>
      <c r="J259" s="63">
        <f t="shared" si="73"/>
        <v>8.3333333333333329E-2</v>
      </c>
      <c r="K259" s="63">
        <f>K257/24</f>
        <v>4.1666666666666664E-2</v>
      </c>
      <c r="L259" s="63">
        <f>L257/24</f>
        <v>4.1666666666666664E-2</v>
      </c>
      <c r="M259" s="63">
        <f>M257/24</f>
        <v>0</v>
      </c>
      <c r="N259" s="63">
        <f>N257/24</f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802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>C3</f>
        <v>de 0 à 30</v>
      </c>
      <c r="D289" s="365" t="str">
        <f t="shared" ref="D289:N289" si="74">D3</f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0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1</v>
      </c>
      <c r="F295" s="41">
        <f t="shared" si="77"/>
        <v>5</v>
      </c>
      <c r="G295" s="41">
        <f t="shared" si="78"/>
        <v>3</v>
      </c>
      <c r="H295" s="41">
        <f t="shared" si="79"/>
        <v>1</v>
      </c>
      <c r="I295" s="41">
        <f t="shared" si="80"/>
        <v>0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2</v>
      </c>
      <c r="E296" s="41">
        <f t="shared" si="76"/>
        <v>3</v>
      </c>
      <c r="F296" s="41">
        <f t="shared" si="77"/>
        <v>11</v>
      </c>
      <c r="G296" s="41">
        <f t="shared" si="78"/>
        <v>8</v>
      </c>
      <c r="H296" s="41">
        <f t="shared" si="79"/>
        <v>2</v>
      </c>
      <c r="I296" s="41">
        <f t="shared" si="80"/>
        <v>0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0</v>
      </c>
      <c r="E297" s="41">
        <f t="shared" si="76"/>
        <v>5</v>
      </c>
      <c r="F297" s="41">
        <f t="shared" si="77"/>
        <v>19</v>
      </c>
      <c r="G297" s="41">
        <f t="shared" si="78"/>
        <v>4</v>
      </c>
      <c r="H297" s="41">
        <f t="shared" si="79"/>
        <v>0</v>
      </c>
      <c r="I297" s="41">
        <f t="shared" si="80"/>
        <v>0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4</v>
      </c>
      <c r="E298" s="41">
        <f t="shared" si="76"/>
        <v>11</v>
      </c>
      <c r="F298" s="41">
        <f t="shared" si="77"/>
        <v>21</v>
      </c>
      <c r="G298" s="41">
        <f t="shared" si="78"/>
        <v>11</v>
      </c>
      <c r="H298" s="41">
        <f t="shared" si="79"/>
        <v>5</v>
      </c>
      <c r="I298" s="41">
        <f t="shared" si="80"/>
        <v>0</v>
      </c>
      <c r="J298" s="41">
        <f t="shared" si="81"/>
        <v>0</v>
      </c>
      <c r="K298" s="41">
        <f t="shared" si="82"/>
        <v>0</v>
      </c>
      <c r="L298" s="41">
        <f t="shared" si="83"/>
        <v>0</v>
      </c>
      <c r="M298" s="41">
        <f t="shared" si="84"/>
        <v>1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0</v>
      </c>
      <c r="E299" s="41">
        <f t="shared" si="76"/>
        <v>14</v>
      </c>
      <c r="F299" s="41">
        <f t="shared" si="77"/>
        <v>23</v>
      </c>
      <c r="G299" s="41">
        <f t="shared" si="78"/>
        <v>15</v>
      </c>
      <c r="H299" s="41">
        <f t="shared" si="79"/>
        <v>1</v>
      </c>
      <c r="I299" s="41">
        <f t="shared" si="80"/>
        <v>0</v>
      </c>
      <c r="J299" s="41">
        <f t="shared" si="81"/>
        <v>0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4</v>
      </c>
      <c r="E300" s="41">
        <f t="shared" si="76"/>
        <v>13</v>
      </c>
      <c r="F300" s="41">
        <f t="shared" si="77"/>
        <v>19</v>
      </c>
      <c r="G300" s="41">
        <f t="shared" si="78"/>
        <v>10</v>
      </c>
      <c r="H300" s="41">
        <f t="shared" si="79"/>
        <v>2</v>
      </c>
      <c r="I300" s="41">
        <f t="shared" si="80"/>
        <v>0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0</v>
      </c>
      <c r="E301" s="41">
        <f t="shared" si="76"/>
        <v>12</v>
      </c>
      <c r="F301" s="41">
        <f t="shared" si="77"/>
        <v>13</v>
      </c>
      <c r="G301" s="41">
        <f t="shared" si="78"/>
        <v>8</v>
      </c>
      <c r="H301" s="41">
        <f t="shared" si="79"/>
        <v>0</v>
      </c>
      <c r="I301" s="41">
        <f t="shared" si="80"/>
        <v>0</v>
      </c>
      <c r="J301" s="41">
        <f t="shared" si="81"/>
        <v>0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1</v>
      </c>
      <c r="E302" s="41">
        <f t="shared" si="76"/>
        <v>11</v>
      </c>
      <c r="F302" s="41">
        <f t="shared" si="77"/>
        <v>29</v>
      </c>
      <c r="G302" s="41">
        <f t="shared" si="78"/>
        <v>4</v>
      </c>
      <c r="H302" s="41">
        <f t="shared" si="79"/>
        <v>3</v>
      </c>
      <c r="I302" s="41">
        <f t="shared" si="80"/>
        <v>0</v>
      </c>
      <c r="J302" s="41">
        <f t="shared" si="81"/>
        <v>0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0</v>
      </c>
      <c r="E303" s="41">
        <f t="shared" si="76"/>
        <v>9</v>
      </c>
      <c r="F303" s="41">
        <f t="shared" si="77"/>
        <v>28</v>
      </c>
      <c r="G303" s="41">
        <f t="shared" si="78"/>
        <v>17</v>
      </c>
      <c r="H303" s="41">
        <f t="shared" si="79"/>
        <v>4</v>
      </c>
      <c r="I303" s="41">
        <f t="shared" si="80"/>
        <v>2</v>
      </c>
      <c r="J303" s="41">
        <f t="shared" si="81"/>
        <v>0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0</v>
      </c>
      <c r="D304" s="41">
        <f t="shared" si="75"/>
        <v>1</v>
      </c>
      <c r="E304" s="41">
        <f t="shared" si="76"/>
        <v>12</v>
      </c>
      <c r="F304" s="41">
        <f t="shared" si="77"/>
        <v>47</v>
      </c>
      <c r="G304" s="41">
        <f t="shared" si="78"/>
        <v>12</v>
      </c>
      <c r="H304" s="41">
        <f t="shared" si="79"/>
        <v>5</v>
      </c>
      <c r="I304" s="41">
        <f t="shared" si="80"/>
        <v>0</v>
      </c>
      <c r="J304" s="41">
        <f t="shared" si="81"/>
        <v>0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2</v>
      </c>
      <c r="E305" s="41">
        <f t="shared" si="76"/>
        <v>8</v>
      </c>
      <c r="F305" s="41">
        <f t="shared" si="77"/>
        <v>11</v>
      </c>
      <c r="G305" s="41">
        <f t="shared" si="78"/>
        <v>5</v>
      </c>
      <c r="H305" s="41">
        <f t="shared" si="79"/>
        <v>1</v>
      </c>
      <c r="I305" s="41">
        <f t="shared" si="80"/>
        <v>0</v>
      </c>
      <c r="J305" s="41">
        <f t="shared" si="81"/>
        <v>0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1</v>
      </c>
      <c r="D306" s="41">
        <f t="shared" si="75"/>
        <v>0</v>
      </c>
      <c r="E306" s="41">
        <f t="shared" si="76"/>
        <v>14</v>
      </c>
      <c r="F306" s="41">
        <f t="shared" si="77"/>
        <v>21</v>
      </c>
      <c r="G306" s="41">
        <f t="shared" si="78"/>
        <v>8</v>
      </c>
      <c r="H306" s="41">
        <f t="shared" si="79"/>
        <v>1</v>
      </c>
      <c r="I306" s="41">
        <f t="shared" si="80"/>
        <v>0</v>
      </c>
      <c r="J306" s="41">
        <f t="shared" si="81"/>
        <v>0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1</v>
      </c>
      <c r="D307" s="41">
        <f t="shared" si="75"/>
        <v>1</v>
      </c>
      <c r="E307" s="41">
        <f t="shared" si="76"/>
        <v>16</v>
      </c>
      <c r="F307" s="41">
        <f t="shared" si="77"/>
        <v>36</v>
      </c>
      <c r="G307" s="41">
        <f t="shared" si="78"/>
        <v>11</v>
      </c>
      <c r="H307" s="41">
        <f t="shared" si="79"/>
        <v>4</v>
      </c>
      <c r="I307" s="41">
        <f t="shared" si="80"/>
        <v>0</v>
      </c>
      <c r="J307" s="41">
        <f t="shared" si="81"/>
        <v>0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3</v>
      </c>
      <c r="E308" s="41">
        <f t="shared" si="76"/>
        <v>22</v>
      </c>
      <c r="F308" s="41">
        <f t="shared" si="77"/>
        <v>58</v>
      </c>
      <c r="G308" s="41">
        <f t="shared" si="78"/>
        <v>30</v>
      </c>
      <c r="H308" s="41">
        <f t="shared" si="79"/>
        <v>4</v>
      </c>
      <c r="I308" s="41">
        <f t="shared" si="80"/>
        <v>0</v>
      </c>
      <c r="J308" s="41">
        <f t="shared" si="81"/>
        <v>0</v>
      </c>
      <c r="K308" s="41">
        <f t="shared" si="82"/>
        <v>0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1</v>
      </c>
      <c r="E309" s="41">
        <f t="shared" si="76"/>
        <v>8</v>
      </c>
      <c r="F309" s="41">
        <f t="shared" si="77"/>
        <v>33</v>
      </c>
      <c r="G309" s="41">
        <f t="shared" si="78"/>
        <v>26</v>
      </c>
      <c r="H309" s="41">
        <f t="shared" si="79"/>
        <v>1</v>
      </c>
      <c r="I309" s="41">
        <f t="shared" si="80"/>
        <v>0</v>
      </c>
      <c r="J309" s="41">
        <f t="shared" si="81"/>
        <v>0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0</v>
      </c>
      <c r="E310" s="41">
        <f t="shared" si="76"/>
        <v>5</v>
      </c>
      <c r="F310" s="41">
        <f t="shared" si="77"/>
        <v>24</v>
      </c>
      <c r="G310" s="41">
        <f t="shared" si="78"/>
        <v>13</v>
      </c>
      <c r="H310" s="41">
        <f t="shared" si="79"/>
        <v>3</v>
      </c>
      <c r="I310" s="41">
        <f t="shared" si="80"/>
        <v>0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1</v>
      </c>
      <c r="E311" s="41">
        <f t="shared" si="76"/>
        <v>4</v>
      </c>
      <c r="F311" s="41">
        <f t="shared" si="77"/>
        <v>7</v>
      </c>
      <c r="G311" s="41">
        <f t="shared" si="78"/>
        <v>5</v>
      </c>
      <c r="H311" s="41">
        <f t="shared" si="79"/>
        <v>2</v>
      </c>
      <c r="I311" s="41">
        <f t="shared" si="80"/>
        <v>0</v>
      </c>
      <c r="J311" s="41">
        <f t="shared" si="81"/>
        <v>0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2</v>
      </c>
      <c r="F312" s="41">
        <f t="shared" si="77"/>
        <v>10</v>
      </c>
      <c r="G312" s="41">
        <f t="shared" si="78"/>
        <v>6</v>
      </c>
      <c r="H312" s="41">
        <f t="shared" si="79"/>
        <v>0</v>
      </c>
      <c r="I312" s="41">
        <f t="shared" si="80"/>
        <v>0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2</v>
      </c>
      <c r="F313" s="41">
        <f t="shared" si="77"/>
        <v>3</v>
      </c>
      <c r="G313" s="41">
        <f t="shared" si="78"/>
        <v>4</v>
      </c>
      <c r="H313" s="41">
        <f t="shared" si="79"/>
        <v>1</v>
      </c>
      <c r="I313" s="41">
        <f t="shared" si="80"/>
        <v>0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J315" si="87">SUM(C291:C314)</f>
        <v>2</v>
      </c>
      <c r="D315" s="53">
        <f t="shared" si="87"/>
        <v>20</v>
      </c>
      <c r="E315" s="53">
        <f t="shared" si="87"/>
        <v>172</v>
      </c>
      <c r="F315" s="53">
        <f t="shared" si="87"/>
        <v>418</v>
      </c>
      <c r="G315" s="53">
        <f t="shared" si="87"/>
        <v>200</v>
      </c>
      <c r="H315" s="53">
        <f t="shared" si="87"/>
        <v>40</v>
      </c>
      <c r="I315" s="53">
        <f t="shared" si="87"/>
        <v>2</v>
      </c>
      <c r="J315" s="53">
        <f t="shared" si="87"/>
        <v>0</v>
      </c>
      <c r="K315" s="53">
        <f>SUM(K291:K314)</f>
        <v>0</v>
      </c>
      <c r="L315" s="53">
        <f>SUM(L291:L314)</f>
        <v>0</v>
      </c>
      <c r="M315" s="53">
        <f>SUM(M291:M314)</f>
        <v>1</v>
      </c>
      <c r="N315" s="53">
        <f>SUM(N291:N314)</f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2.3391812865497076E-3</v>
      </c>
      <c r="D316" s="62">
        <f>D315/N318</f>
        <v>2.3391812865497075E-2</v>
      </c>
      <c r="E316" s="62">
        <f>E315/N318</f>
        <v>0.20116959064327486</v>
      </c>
      <c r="F316" s="62">
        <f>F315/N318</f>
        <v>0.48888888888888887</v>
      </c>
      <c r="G316" s="62">
        <f>G315/N318</f>
        <v>0.23391812865497075</v>
      </c>
      <c r="H316" s="62">
        <f>H315/N318</f>
        <v>4.6783625730994149E-2</v>
      </c>
      <c r="I316" s="62">
        <f>I315/N318</f>
        <v>2.3391812865497076E-3</v>
      </c>
      <c r="J316" s="62">
        <f>J315/N318</f>
        <v>0</v>
      </c>
      <c r="K316" s="62">
        <f>K315/N318</f>
        <v>0</v>
      </c>
      <c r="L316" s="62">
        <f>L315/N318</f>
        <v>0</v>
      </c>
      <c r="M316" s="62">
        <f>M315/N318</f>
        <v>1.1695906432748538E-3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J317" si="88">C315/24</f>
        <v>8.3333333333333329E-2</v>
      </c>
      <c r="D317" s="63">
        <f t="shared" si="88"/>
        <v>0.83333333333333337</v>
      </c>
      <c r="E317" s="63">
        <f t="shared" si="88"/>
        <v>7.166666666666667</v>
      </c>
      <c r="F317" s="63">
        <f t="shared" si="88"/>
        <v>17.416666666666668</v>
      </c>
      <c r="G317" s="63">
        <f t="shared" si="88"/>
        <v>8.3333333333333339</v>
      </c>
      <c r="H317" s="63">
        <f t="shared" si="88"/>
        <v>1.6666666666666667</v>
      </c>
      <c r="I317" s="63">
        <f t="shared" si="88"/>
        <v>8.3333333333333329E-2</v>
      </c>
      <c r="J317" s="63">
        <f t="shared" si="88"/>
        <v>0</v>
      </c>
      <c r="K317" s="63">
        <f>K315/24</f>
        <v>0</v>
      </c>
      <c r="L317" s="63">
        <f>L315/24</f>
        <v>0</v>
      </c>
      <c r="M317" s="63">
        <f>M315/24</f>
        <v>4.1666666666666664E-2</v>
      </c>
      <c r="N317" s="63">
        <f>N315/24</f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855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>C3</f>
        <v>de 0 à 30</v>
      </c>
      <c r="D347" s="365" t="str">
        <f t="shared" ref="D347:N347" si="89">D3</f>
        <v>de 30 à 40</v>
      </c>
      <c r="E347" s="365" t="str">
        <f t="shared" si="89"/>
        <v>de 40 à 50</v>
      </c>
      <c r="F347" s="365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1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0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0</v>
      </c>
      <c r="F353" s="41">
        <f t="shared" si="92"/>
        <v>6</v>
      </c>
      <c r="G353" s="41">
        <f t="shared" si="93"/>
        <v>4</v>
      </c>
      <c r="H353" s="41">
        <f t="shared" si="94"/>
        <v>1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2</v>
      </c>
      <c r="E354" s="41">
        <f t="shared" si="91"/>
        <v>4</v>
      </c>
      <c r="F354" s="41">
        <f t="shared" si="92"/>
        <v>10</v>
      </c>
      <c r="G354" s="41">
        <f t="shared" si="93"/>
        <v>5</v>
      </c>
      <c r="H354" s="41">
        <f t="shared" si="94"/>
        <v>1</v>
      </c>
      <c r="I354" s="41">
        <f t="shared" si="95"/>
        <v>0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0</v>
      </c>
      <c r="E355" s="41">
        <f t="shared" si="91"/>
        <v>3</v>
      </c>
      <c r="F355" s="41">
        <f t="shared" si="92"/>
        <v>14</v>
      </c>
      <c r="G355" s="41">
        <f t="shared" si="93"/>
        <v>6</v>
      </c>
      <c r="H355" s="41">
        <f t="shared" si="94"/>
        <v>1</v>
      </c>
      <c r="I355" s="41">
        <f t="shared" si="95"/>
        <v>0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1</v>
      </c>
      <c r="E356" s="41">
        <f t="shared" si="91"/>
        <v>4</v>
      </c>
      <c r="F356" s="41">
        <f t="shared" si="92"/>
        <v>31</v>
      </c>
      <c r="G356" s="41">
        <f t="shared" si="93"/>
        <v>12</v>
      </c>
      <c r="H356" s="41">
        <f t="shared" si="94"/>
        <v>0</v>
      </c>
      <c r="I356" s="41">
        <f t="shared" si="95"/>
        <v>0</v>
      </c>
      <c r="J356" s="41">
        <f t="shared" si="96"/>
        <v>1</v>
      </c>
      <c r="K356" s="41">
        <f t="shared" si="97"/>
        <v>1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0</v>
      </c>
      <c r="D357" s="41">
        <f t="shared" si="90"/>
        <v>1</v>
      </c>
      <c r="E357" s="41">
        <f t="shared" si="91"/>
        <v>10</v>
      </c>
      <c r="F357" s="41">
        <f t="shared" si="92"/>
        <v>26</v>
      </c>
      <c r="G357" s="41">
        <f t="shared" si="93"/>
        <v>7</v>
      </c>
      <c r="H357" s="41">
        <f t="shared" si="94"/>
        <v>1</v>
      </c>
      <c r="I357" s="41">
        <f t="shared" si="95"/>
        <v>0</v>
      </c>
      <c r="J357" s="41">
        <f t="shared" si="96"/>
        <v>0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2</v>
      </c>
      <c r="E358" s="41">
        <f t="shared" si="91"/>
        <v>10</v>
      </c>
      <c r="F358" s="41">
        <f t="shared" si="92"/>
        <v>15</v>
      </c>
      <c r="G358" s="41">
        <f t="shared" si="93"/>
        <v>7</v>
      </c>
      <c r="H358" s="41">
        <f t="shared" si="94"/>
        <v>0</v>
      </c>
      <c r="I358" s="41">
        <f t="shared" si="95"/>
        <v>0</v>
      </c>
      <c r="J358" s="41">
        <f t="shared" si="96"/>
        <v>0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0</v>
      </c>
      <c r="D359" s="41">
        <f t="shared" si="90"/>
        <v>1</v>
      </c>
      <c r="E359" s="41">
        <f t="shared" si="91"/>
        <v>9</v>
      </c>
      <c r="F359" s="41">
        <f t="shared" si="92"/>
        <v>18</v>
      </c>
      <c r="G359" s="41">
        <f t="shared" si="93"/>
        <v>8</v>
      </c>
      <c r="H359" s="41">
        <f t="shared" si="94"/>
        <v>0</v>
      </c>
      <c r="I359" s="41">
        <f t="shared" si="95"/>
        <v>0</v>
      </c>
      <c r="J359" s="41">
        <f t="shared" si="96"/>
        <v>0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3</v>
      </c>
      <c r="D360" s="41">
        <f t="shared" si="90"/>
        <v>0</v>
      </c>
      <c r="E360" s="41">
        <f t="shared" si="91"/>
        <v>10</v>
      </c>
      <c r="F360" s="41">
        <f t="shared" si="92"/>
        <v>31</v>
      </c>
      <c r="G360" s="41">
        <f t="shared" si="93"/>
        <v>13</v>
      </c>
      <c r="H360" s="41">
        <f t="shared" si="94"/>
        <v>1</v>
      </c>
      <c r="I360" s="41">
        <f t="shared" si="95"/>
        <v>1</v>
      </c>
      <c r="J360" s="41">
        <f t="shared" si="96"/>
        <v>0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1</v>
      </c>
      <c r="E361" s="41">
        <f t="shared" si="91"/>
        <v>8</v>
      </c>
      <c r="F361" s="41">
        <f t="shared" si="92"/>
        <v>19</v>
      </c>
      <c r="G361" s="41">
        <f t="shared" si="93"/>
        <v>15</v>
      </c>
      <c r="H361" s="41">
        <f t="shared" si="94"/>
        <v>4</v>
      </c>
      <c r="I361" s="41">
        <f t="shared" si="95"/>
        <v>1</v>
      </c>
      <c r="J361" s="41">
        <f t="shared" si="96"/>
        <v>0</v>
      </c>
      <c r="K361" s="41">
        <f t="shared" si="97"/>
        <v>0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0</v>
      </c>
      <c r="D362" s="41">
        <f t="shared" si="90"/>
        <v>4</v>
      </c>
      <c r="E362" s="41">
        <f t="shared" si="91"/>
        <v>18</v>
      </c>
      <c r="F362" s="41">
        <f t="shared" si="92"/>
        <v>22</v>
      </c>
      <c r="G362" s="41">
        <f t="shared" si="93"/>
        <v>14</v>
      </c>
      <c r="H362" s="41">
        <f t="shared" si="94"/>
        <v>4</v>
      </c>
      <c r="I362" s="41">
        <f t="shared" si="95"/>
        <v>0</v>
      </c>
      <c r="J362" s="41">
        <f t="shared" si="96"/>
        <v>0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0</v>
      </c>
      <c r="D363" s="41">
        <f t="shared" si="90"/>
        <v>1</v>
      </c>
      <c r="E363" s="41">
        <f t="shared" si="91"/>
        <v>11</v>
      </c>
      <c r="F363" s="41">
        <f t="shared" si="92"/>
        <v>25</v>
      </c>
      <c r="G363" s="41">
        <f t="shared" si="93"/>
        <v>9</v>
      </c>
      <c r="H363" s="41">
        <f t="shared" si="94"/>
        <v>2</v>
      </c>
      <c r="I363" s="41">
        <f t="shared" si="95"/>
        <v>0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0</v>
      </c>
      <c r="D364" s="41">
        <f t="shared" si="90"/>
        <v>3</v>
      </c>
      <c r="E364" s="41">
        <f t="shared" si="91"/>
        <v>11</v>
      </c>
      <c r="F364" s="41">
        <f t="shared" si="92"/>
        <v>18</v>
      </c>
      <c r="G364" s="41">
        <f t="shared" si="93"/>
        <v>5</v>
      </c>
      <c r="H364" s="41">
        <f t="shared" si="94"/>
        <v>0</v>
      </c>
      <c r="I364" s="41">
        <f t="shared" si="95"/>
        <v>0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1</v>
      </c>
      <c r="D365" s="41">
        <f t="shared" si="90"/>
        <v>2</v>
      </c>
      <c r="E365" s="41">
        <f t="shared" si="91"/>
        <v>19</v>
      </c>
      <c r="F365" s="41">
        <f t="shared" si="92"/>
        <v>39</v>
      </c>
      <c r="G365" s="41">
        <f t="shared" si="93"/>
        <v>16</v>
      </c>
      <c r="H365" s="41">
        <f t="shared" si="94"/>
        <v>1</v>
      </c>
      <c r="I365" s="41">
        <f t="shared" si="95"/>
        <v>0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0</v>
      </c>
      <c r="E366" s="41">
        <f t="shared" si="91"/>
        <v>14</v>
      </c>
      <c r="F366" s="41">
        <f t="shared" si="92"/>
        <v>33</v>
      </c>
      <c r="G366" s="41">
        <f t="shared" si="93"/>
        <v>31</v>
      </c>
      <c r="H366" s="41">
        <f t="shared" si="94"/>
        <v>4</v>
      </c>
      <c r="I366" s="41">
        <f t="shared" si="95"/>
        <v>0</v>
      </c>
      <c r="J366" s="41">
        <f t="shared" si="96"/>
        <v>0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2</v>
      </c>
      <c r="D367" s="41">
        <f t="shared" si="90"/>
        <v>0</v>
      </c>
      <c r="E367" s="41">
        <f t="shared" si="91"/>
        <v>11</v>
      </c>
      <c r="F367" s="41">
        <f t="shared" si="92"/>
        <v>28</v>
      </c>
      <c r="G367" s="41">
        <f t="shared" si="93"/>
        <v>21</v>
      </c>
      <c r="H367" s="41">
        <f t="shared" si="94"/>
        <v>5</v>
      </c>
      <c r="I367" s="41">
        <f t="shared" si="95"/>
        <v>0</v>
      </c>
      <c r="J367" s="41">
        <f t="shared" si="96"/>
        <v>0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5</v>
      </c>
      <c r="E368" s="41">
        <f t="shared" si="91"/>
        <v>8</v>
      </c>
      <c r="F368" s="41">
        <f t="shared" si="92"/>
        <v>21</v>
      </c>
      <c r="G368" s="41">
        <f t="shared" si="93"/>
        <v>10</v>
      </c>
      <c r="H368" s="41">
        <f t="shared" si="94"/>
        <v>2</v>
      </c>
      <c r="I368" s="41">
        <f t="shared" si="95"/>
        <v>0</v>
      </c>
      <c r="J368" s="41">
        <f t="shared" si="96"/>
        <v>0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0</v>
      </c>
      <c r="E369" s="41">
        <f t="shared" si="91"/>
        <v>7</v>
      </c>
      <c r="F369" s="41">
        <f t="shared" si="92"/>
        <v>7</v>
      </c>
      <c r="G369" s="41">
        <f t="shared" si="93"/>
        <v>4</v>
      </c>
      <c r="H369" s="41">
        <f t="shared" si="94"/>
        <v>1</v>
      </c>
      <c r="I369" s="41">
        <f t="shared" si="95"/>
        <v>0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6</v>
      </c>
      <c r="F370" s="41">
        <f t="shared" si="92"/>
        <v>15</v>
      </c>
      <c r="G370" s="41">
        <f t="shared" si="93"/>
        <v>4</v>
      </c>
      <c r="H370" s="41">
        <f t="shared" si="94"/>
        <v>0</v>
      </c>
      <c r="I370" s="41">
        <f t="shared" si="95"/>
        <v>1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2</v>
      </c>
      <c r="E371" s="41">
        <f t="shared" si="91"/>
        <v>2</v>
      </c>
      <c r="F371" s="41">
        <f t="shared" si="92"/>
        <v>7</v>
      </c>
      <c r="G371" s="41">
        <f t="shared" si="93"/>
        <v>2</v>
      </c>
      <c r="H371" s="41">
        <f t="shared" si="94"/>
        <v>0</v>
      </c>
      <c r="I371" s="41">
        <f t="shared" si="95"/>
        <v>0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J373" si="102">SUM(C349:C372)</f>
        <v>6</v>
      </c>
      <c r="D373" s="53">
        <f t="shared" si="102"/>
        <v>25</v>
      </c>
      <c r="E373" s="53">
        <f t="shared" si="102"/>
        <v>165</v>
      </c>
      <c r="F373" s="53">
        <f t="shared" si="102"/>
        <v>386</v>
      </c>
      <c r="G373" s="53">
        <f t="shared" si="102"/>
        <v>193</v>
      </c>
      <c r="H373" s="53">
        <f t="shared" si="102"/>
        <v>28</v>
      </c>
      <c r="I373" s="53">
        <f t="shared" si="102"/>
        <v>3</v>
      </c>
      <c r="J373" s="53">
        <f t="shared" si="102"/>
        <v>1</v>
      </c>
      <c r="K373" s="53">
        <f>SUM(K349:K372)</f>
        <v>1</v>
      </c>
      <c r="L373" s="53">
        <f>SUM(L349:L372)</f>
        <v>0</v>
      </c>
      <c r="M373" s="53">
        <f>SUM(M349:M372)</f>
        <v>0</v>
      </c>
      <c r="N373" s="53">
        <f>SUM(N349:N372)</f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7.4257425742574254E-3</v>
      </c>
      <c r="D374" s="62">
        <f>D373/N376</f>
        <v>3.094059405940594E-2</v>
      </c>
      <c r="E374" s="62">
        <f>E373/N376</f>
        <v>0.2042079207920792</v>
      </c>
      <c r="F374" s="62">
        <f>F373/N376</f>
        <v>0.4777227722772277</v>
      </c>
      <c r="G374" s="62">
        <f>G373/N376</f>
        <v>0.23886138613861385</v>
      </c>
      <c r="H374" s="62">
        <f>H373/N376</f>
        <v>3.4653465346534656E-2</v>
      </c>
      <c r="I374" s="62">
        <f>I373/N376</f>
        <v>3.7128712871287127E-3</v>
      </c>
      <c r="J374" s="62">
        <f>J373/N376</f>
        <v>1.2376237623762376E-3</v>
      </c>
      <c r="K374" s="62">
        <f>K373/N376</f>
        <v>1.2376237623762376E-3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J375" si="103">C373/24</f>
        <v>0.25</v>
      </c>
      <c r="D375" s="63">
        <f t="shared" si="103"/>
        <v>1.0416666666666667</v>
      </c>
      <c r="E375" s="63">
        <f t="shared" si="103"/>
        <v>6.875</v>
      </c>
      <c r="F375" s="63">
        <f t="shared" si="103"/>
        <v>16.083333333333332</v>
      </c>
      <c r="G375" s="63">
        <f t="shared" si="103"/>
        <v>8.0416666666666661</v>
      </c>
      <c r="H375" s="63">
        <f t="shared" si="103"/>
        <v>1.1666666666666667</v>
      </c>
      <c r="I375" s="63">
        <f t="shared" si="103"/>
        <v>0.125</v>
      </c>
      <c r="J375" s="63">
        <f t="shared" si="103"/>
        <v>4.1666666666666664E-2</v>
      </c>
      <c r="K375" s="63">
        <f>K373/24</f>
        <v>4.1666666666666664E-2</v>
      </c>
      <c r="L375" s="63">
        <f>L373/24</f>
        <v>0</v>
      </c>
      <c r="M375" s="63">
        <f>M373/24</f>
        <v>0</v>
      </c>
      <c r="N375" s="63">
        <f>N373/24</f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808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>C3</f>
        <v>de 0 à 30</v>
      </c>
      <c r="D405" s="365" t="str">
        <f t="shared" ref="D405:N405" si="104">D3</f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2</v>
      </c>
      <c r="F407" s="41">
        <f t="shared" si="105"/>
        <v>5</v>
      </c>
      <c r="G407" s="41">
        <f t="shared" si="105"/>
        <v>4</v>
      </c>
      <c r="H407" s="41">
        <f t="shared" si="105"/>
        <v>2</v>
      </c>
      <c r="I407" s="41">
        <f t="shared" si="105"/>
        <v>0</v>
      </c>
      <c r="J407" s="41">
        <f t="shared" si="105"/>
        <v>1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1</v>
      </c>
      <c r="F408" s="41">
        <f t="shared" si="106"/>
        <v>3</v>
      </c>
      <c r="G408" s="41">
        <f t="shared" si="106"/>
        <v>6</v>
      </c>
      <c r="H408" s="41">
        <f t="shared" si="106"/>
        <v>1</v>
      </c>
      <c r="I408" s="41">
        <f t="shared" si="106"/>
        <v>0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0</v>
      </c>
      <c r="E409" s="41">
        <f t="shared" si="106"/>
        <v>2</v>
      </c>
      <c r="F409" s="41">
        <f t="shared" si="106"/>
        <v>7</v>
      </c>
      <c r="G409" s="41">
        <f t="shared" si="106"/>
        <v>2</v>
      </c>
      <c r="H409" s="41">
        <f t="shared" si="106"/>
        <v>2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1</v>
      </c>
      <c r="F410" s="41">
        <f t="shared" si="106"/>
        <v>5</v>
      </c>
      <c r="G410" s="41">
        <f t="shared" si="106"/>
        <v>0</v>
      </c>
      <c r="H410" s="41">
        <f t="shared" si="106"/>
        <v>1</v>
      </c>
      <c r="I410" s="41">
        <f t="shared" si="106"/>
        <v>1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0</v>
      </c>
      <c r="E411" s="41">
        <f t="shared" si="106"/>
        <v>10</v>
      </c>
      <c r="F411" s="41">
        <f t="shared" si="106"/>
        <v>24</v>
      </c>
      <c r="G411" s="41">
        <f t="shared" si="106"/>
        <v>19</v>
      </c>
      <c r="H411" s="41">
        <f t="shared" si="106"/>
        <v>4</v>
      </c>
      <c r="I411" s="41">
        <f t="shared" si="106"/>
        <v>0</v>
      </c>
      <c r="J411" s="41">
        <f t="shared" si="106"/>
        <v>0</v>
      </c>
      <c r="K411" s="41">
        <f t="shared" si="106"/>
        <v>0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0</v>
      </c>
      <c r="D412" s="41">
        <f t="shared" si="106"/>
        <v>10</v>
      </c>
      <c r="E412" s="41">
        <f t="shared" si="106"/>
        <v>21</v>
      </c>
      <c r="F412" s="41">
        <f t="shared" si="106"/>
        <v>49</v>
      </c>
      <c r="G412" s="41">
        <f t="shared" si="106"/>
        <v>33</v>
      </c>
      <c r="H412" s="41">
        <f t="shared" si="106"/>
        <v>5</v>
      </c>
      <c r="I412" s="41">
        <f t="shared" si="106"/>
        <v>0</v>
      </c>
      <c r="J412" s="41">
        <f t="shared" si="106"/>
        <v>0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0</v>
      </c>
      <c r="D413" s="41">
        <f t="shared" si="106"/>
        <v>6</v>
      </c>
      <c r="E413" s="41">
        <f t="shared" si="106"/>
        <v>26</v>
      </c>
      <c r="F413" s="41">
        <f t="shared" si="106"/>
        <v>92</v>
      </c>
      <c r="G413" s="41">
        <f t="shared" si="106"/>
        <v>29</v>
      </c>
      <c r="H413" s="41">
        <f t="shared" si="106"/>
        <v>3</v>
      </c>
      <c r="I413" s="41">
        <f t="shared" si="106"/>
        <v>0</v>
      </c>
      <c r="J413" s="41">
        <f t="shared" si="106"/>
        <v>0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1</v>
      </c>
      <c r="D414" s="41">
        <f t="shared" si="106"/>
        <v>12</v>
      </c>
      <c r="E414" s="41">
        <f t="shared" si="106"/>
        <v>46</v>
      </c>
      <c r="F414" s="41">
        <f t="shared" si="106"/>
        <v>146</v>
      </c>
      <c r="G414" s="41">
        <f t="shared" si="106"/>
        <v>72</v>
      </c>
      <c r="H414" s="41">
        <f t="shared" si="106"/>
        <v>6</v>
      </c>
      <c r="I414" s="41">
        <f t="shared" si="106"/>
        <v>0</v>
      </c>
      <c r="J414" s="41">
        <f t="shared" si="106"/>
        <v>1</v>
      </c>
      <c r="K414" s="41">
        <f t="shared" si="106"/>
        <v>1</v>
      </c>
      <c r="L414" s="41">
        <f t="shared" si="106"/>
        <v>1</v>
      </c>
      <c r="M414" s="41">
        <f t="shared" si="106"/>
        <v>1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2</v>
      </c>
      <c r="D415" s="41">
        <f t="shared" si="106"/>
        <v>5</v>
      </c>
      <c r="E415" s="41">
        <f t="shared" si="106"/>
        <v>76</v>
      </c>
      <c r="F415" s="41">
        <f t="shared" si="106"/>
        <v>175</v>
      </c>
      <c r="G415" s="41">
        <f t="shared" si="106"/>
        <v>74</v>
      </c>
      <c r="H415" s="41">
        <f t="shared" si="106"/>
        <v>4</v>
      </c>
      <c r="I415" s="41">
        <f t="shared" si="106"/>
        <v>0</v>
      </c>
      <c r="J415" s="41">
        <f t="shared" si="106"/>
        <v>0</v>
      </c>
      <c r="K415" s="41">
        <f t="shared" si="106"/>
        <v>0</v>
      </c>
      <c r="L415" s="41">
        <f t="shared" si="106"/>
        <v>1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1</v>
      </c>
      <c r="D416" s="41">
        <f t="shared" si="106"/>
        <v>13</v>
      </c>
      <c r="E416" s="41">
        <f t="shared" si="106"/>
        <v>54</v>
      </c>
      <c r="F416" s="41">
        <f t="shared" si="106"/>
        <v>141</v>
      </c>
      <c r="G416" s="41">
        <f t="shared" si="106"/>
        <v>57</v>
      </c>
      <c r="H416" s="41">
        <f t="shared" si="106"/>
        <v>9</v>
      </c>
      <c r="I416" s="41">
        <f t="shared" si="106"/>
        <v>2</v>
      </c>
      <c r="J416" s="41">
        <f t="shared" si="106"/>
        <v>0</v>
      </c>
      <c r="K416" s="41">
        <f t="shared" si="106"/>
        <v>0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1</v>
      </c>
      <c r="D417" s="41">
        <f t="shared" si="106"/>
        <v>8</v>
      </c>
      <c r="E417" s="41">
        <f t="shared" si="106"/>
        <v>62</v>
      </c>
      <c r="F417" s="41">
        <f t="shared" si="106"/>
        <v>147</v>
      </c>
      <c r="G417" s="41">
        <f t="shared" si="106"/>
        <v>61</v>
      </c>
      <c r="H417" s="41">
        <f t="shared" si="106"/>
        <v>7</v>
      </c>
      <c r="I417" s="41">
        <f t="shared" si="106"/>
        <v>3</v>
      </c>
      <c r="J417" s="41">
        <f t="shared" si="106"/>
        <v>0</v>
      </c>
      <c r="K417" s="41">
        <f t="shared" si="106"/>
        <v>0</v>
      </c>
      <c r="L417" s="41">
        <f t="shared" si="106"/>
        <v>0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4</v>
      </c>
      <c r="D418" s="41">
        <f t="shared" si="106"/>
        <v>10</v>
      </c>
      <c r="E418" s="41">
        <f t="shared" si="106"/>
        <v>67</v>
      </c>
      <c r="F418" s="41">
        <f t="shared" si="106"/>
        <v>192</v>
      </c>
      <c r="G418" s="41">
        <f t="shared" si="106"/>
        <v>80</v>
      </c>
      <c r="H418" s="41">
        <f t="shared" si="106"/>
        <v>9</v>
      </c>
      <c r="I418" s="41">
        <f t="shared" si="106"/>
        <v>5</v>
      </c>
      <c r="J418" s="41">
        <f t="shared" si="106"/>
        <v>0</v>
      </c>
      <c r="K418" s="41">
        <f t="shared" si="106"/>
        <v>1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0</v>
      </c>
      <c r="D419" s="41">
        <f t="shared" si="106"/>
        <v>4</v>
      </c>
      <c r="E419" s="41">
        <f t="shared" si="106"/>
        <v>55</v>
      </c>
      <c r="F419" s="41">
        <f t="shared" si="106"/>
        <v>170</v>
      </c>
      <c r="G419" s="41">
        <f t="shared" si="106"/>
        <v>95</v>
      </c>
      <c r="H419" s="41">
        <f t="shared" si="106"/>
        <v>23</v>
      </c>
      <c r="I419" s="41">
        <f t="shared" si="106"/>
        <v>6</v>
      </c>
      <c r="J419" s="41">
        <f t="shared" si="106"/>
        <v>0</v>
      </c>
      <c r="K419" s="41">
        <f t="shared" si="106"/>
        <v>0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1</v>
      </c>
      <c r="D420" s="41">
        <f t="shared" si="106"/>
        <v>12</v>
      </c>
      <c r="E420" s="41">
        <f t="shared" si="106"/>
        <v>71</v>
      </c>
      <c r="F420" s="41">
        <f t="shared" si="106"/>
        <v>184</v>
      </c>
      <c r="G420" s="41">
        <f t="shared" si="106"/>
        <v>96</v>
      </c>
      <c r="H420" s="41">
        <f t="shared" si="106"/>
        <v>24</v>
      </c>
      <c r="I420" s="41">
        <f t="shared" si="106"/>
        <v>1</v>
      </c>
      <c r="J420" s="41">
        <f t="shared" si="106"/>
        <v>1</v>
      </c>
      <c r="K420" s="41">
        <f t="shared" si="106"/>
        <v>0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3</v>
      </c>
      <c r="D421" s="41">
        <f t="shared" si="106"/>
        <v>9</v>
      </c>
      <c r="E421" s="41">
        <f t="shared" si="106"/>
        <v>63</v>
      </c>
      <c r="F421" s="41">
        <f t="shared" si="106"/>
        <v>177</v>
      </c>
      <c r="G421" s="41">
        <f t="shared" si="106"/>
        <v>58</v>
      </c>
      <c r="H421" s="41">
        <f t="shared" si="106"/>
        <v>6</v>
      </c>
      <c r="I421" s="41">
        <f t="shared" si="106"/>
        <v>0</v>
      </c>
      <c r="J421" s="41">
        <f t="shared" si="106"/>
        <v>1</v>
      </c>
      <c r="K421" s="41">
        <f t="shared" si="106"/>
        <v>0</v>
      </c>
      <c r="L421" s="41">
        <f t="shared" si="106"/>
        <v>1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3</v>
      </c>
      <c r="D422" s="41">
        <f t="shared" si="106"/>
        <v>17</v>
      </c>
      <c r="E422" s="41">
        <f t="shared" si="106"/>
        <v>66</v>
      </c>
      <c r="F422" s="41">
        <f t="shared" si="106"/>
        <v>157</v>
      </c>
      <c r="G422" s="41">
        <f t="shared" si="106"/>
        <v>52</v>
      </c>
      <c r="H422" s="41">
        <f t="shared" si="106"/>
        <v>12</v>
      </c>
      <c r="I422" s="41">
        <f t="shared" si="106"/>
        <v>2</v>
      </c>
      <c r="J422" s="41">
        <f t="shared" si="106"/>
        <v>0</v>
      </c>
      <c r="K422" s="41">
        <f t="shared" si="106"/>
        <v>0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2</v>
      </c>
      <c r="D423" s="41">
        <f t="shared" si="106"/>
        <v>8</v>
      </c>
      <c r="E423" s="41">
        <f t="shared" si="106"/>
        <v>100</v>
      </c>
      <c r="F423" s="41">
        <f t="shared" si="106"/>
        <v>237</v>
      </c>
      <c r="G423" s="41">
        <f t="shared" si="106"/>
        <v>105</v>
      </c>
      <c r="H423" s="41">
        <f t="shared" si="106"/>
        <v>16</v>
      </c>
      <c r="I423" s="41">
        <f t="shared" si="106"/>
        <v>0</v>
      </c>
      <c r="J423" s="41">
        <f t="shared" si="106"/>
        <v>0</v>
      </c>
      <c r="K423" s="41">
        <f t="shared" si="106"/>
        <v>1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0</v>
      </c>
      <c r="D424" s="41">
        <f t="shared" si="106"/>
        <v>5</v>
      </c>
      <c r="E424" s="41">
        <f t="shared" si="106"/>
        <v>93</v>
      </c>
      <c r="F424" s="41">
        <f t="shared" si="106"/>
        <v>264</v>
      </c>
      <c r="G424" s="41">
        <f t="shared" si="106"/>
        <v>142</v>
      </c>
      <c r="H424" s="41">
        <f t="shared" si="106"/>
        <v>19</v>
      </c>
      <c r="I424" s="41">
        <f t="shared" si="106"/>
        <v>4</v>
      </c>
      <c r="J424" s="41">
        <f t="shared" si="106"/>
        <v>1</v>
      </c>
      <c r="K424" s="41">
        <f t="shared" si="106"/>
        <v>0</v>
      </c>
      <c r="L424" s="41">
        <f t="shared" si="106"/>
        <v>0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2</v>
      </c>
      <c r="D425" s="41">
        <f t="shared" si="106"/>
        <v>7</v>
      </c>
      <c r="E425" s="41">
        <f t="shared" si="106"/>
        <v>82</v>
      </c>
      <c r="F425" s="41">
        <f t="shared" si="106"/>
        <v>217</v>
      </c>
      <c r="G425" s="41">
        <f t="shared" si="106"/>
        <v>117</v>
      </c>
      <c r="H425" s="41">
        <f t="shared" si="106"/>
        <v>17</v>
      </c>
      <c r="I425" s="41">
        <f t="shared" si="106"/>
        <v>1</v>
      </c>
      <c r="J425" s="41">
        <f t="shared" si="106"/>
        <v>1</v>
      </c>
      <c r="K425" s="41">
        <f t="shared" si="106"/>
        <v>0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0</v>
      </c>
      <c r="D426" s="41">
        <f t="shared" si="106"/>
        <v>9</v>
      </c>
      <c r="E426" s="41">
        <f t="shared" si="106"/>
        <v>49</v>
      </c>
      <c r="F426" s="41">
        <f t="shared" si="106"/>
        <v>147</v>
      </c>
      <c r="G426" s="41">
        <f t="shared" si="106"/>
        <v>74</v>
      </c>
      <c r="H426" s="41">
        <f t="shared" si="106"/>
        <v>16</v>
      </c>
      <c r="I426" s="41">
        <f t="shared" si="106"/>
        <v>1</v>
      </c>
      <c r="J426" s="41">
        <f t="shared" si="106"/>
        <v>0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0</v>
      </c>
      <c r="D427" s="41">
        <f t="shared" si="106"/>
        <v>3</v>
      </c>
      <c r="E427" s="41">
        <f t="shared" si="106"/>
        <v>26</v>
      </c>
      <c r="F427" s="41">
        <f t="shared" si="106"/>
        <v>57</v>
      </c>
      <c r="G427" s="41">
        <f t="shared" si="106"/>
        <v>47</v>
      </c>
      <c r="H427" s="41">
        <f t="shared" si="106"/>
        <v>8</v>
      </c>
      <c r="I427" s="41">
        <f t="shared" si="106"/>
        <v>1</v>
      </c>
      <c r="J427" s="41">
        <f t="shared" si="106"/>
        <v>0</v>
      </c>
      <c r="K427" s="41">
        <f t="shared" si="106"/>
        <v>0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1</v>
      </c>
      <c r="E428" s="41">
        <f t="shared" si="106"/>
        <v>27</v>
      </c>
      <c r="F428" s="41">
        <f t="shared" si="106"/>
        <v>82</v>
      </c>
      <c r="G428" s="41">
        <f t="shared" si="106"/>
        <v>28</v>
      </c>
      <c r="H428" s="41">
        <f t="shared" si="106"/>
        <v>6</v>
      </c>
      <c r="I428" s="41">
        <f t="shared" si="106"/>
        <v>5</v>
      </c>
      <c r="J428" s="41">
        <f t="shared" si="106"/>
        <v>0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3</v>
      </c>
      <c r="E429" s="41">
        <f t="shared" ref="E429:N429" si="107">E371+E313+E255+E198+E140+E85+E27</f>
        <v>8</v>
      </c>
      <c r="F429" s="41">
        <f t="shared" si="107"/>
        <v>30</v>
      </c>
      <c r="G429" s="41">
        <f t="shared" si="107"/>
        <v>18</v>
      </c>
      <c r="H429" s="41">
        <f t="shared" si="107"/>
        <v>3</v>
      </c>
      <c r="I429" s="41">
        <f t="shared" si="107"/>
        <v>0</v>
      </c>
      <c r="J429" s="41">
        <f t="shared" si="107"/>
        <v>0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5</v>
      </c>
      <c r="F430" s="41">
        <f t="shared" si="108"/>
        <v>8</v>
      </c>
      <c r="G430" s="41">
        <f t="shared" si="108"/>
        <v>5</v>
      </c>
      <c r="H430" s="41">
        <f t="shared" si="108"/>
        <v>5</v>
      </c>
      <c r="I430" s="41">
        <f t="shared" si="108"/>
        <v>1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J431" si="109">SUM(C407:C430)</f>
        <v>20</v>
      </c>
      <c r="D431" s="53">
        <f t="shared" si="109"/>
        <v>142</v>
      </c>
      <c r="E431" s="53">
        <f t="shared" si="109"/>
        <v>1013</v>
      </c>
      <c r="F431" s="53">
        <f t="shared" si="109"/>
        <v>2716</v>
      </c>
      <c r="G431" s="53">
        <f t="shared" si="109"/>
        <v>1274</v>
      </c>
      <c r="H431" s="53">
        <f t="shared" si="109"/>
        <v>208</v>
      </c>
      <c r="I431" s="53">
        <f t="shared" si="109"/>
        <v>33</v>
      </c>
      <c r="J431" s="53">
        <f t="shared" si="109"/>
        <v>6</v>
      </c>
      <c r="K431" s="53">
        <f>SUM(K407:K430)</f>
        <v>3</v>
      </c>
      <c r="L431" s="53">
        <f>SUM(L407:L430)</f>
        <v>3</v>
      </c>
      <c r="M431" s="53">
        <f>SUM(M407:M430)</f>
        <v>1</v>
      </c>
      <c r="N431" s="53">
        <f>SUM(N407:N430)</f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3.6907178446207787E-3</v>
      </c>
      <c r="D432" s="62">
        <f>D431/N434</f>
        <v>2.6204096696807528E-2</v>
      </c>
      <c r="E432" s="62">
        <f>E431/N434</f>
        <v>0.18693485883004243</v>
      </c>
      <c r="F432" s="62">
        <f>F431/N434</f>
        <v>0.5011994832995017</v>
      </c>
      <c r="G432" s="62">
        <f>G431/N434</f>
        <v>0.23509872670234361</v>
      </c>
      <c r="H432" s="62">
        <f>H431/N434</f>
        <v>3.8383465584056101E-2</v>
      </c>
      <c r="I432" s="62">
        <f>I431/N434</f>
        <v>6.0896844436242846E-3</v>
      </c>
      <c r="J432" s="62">
        <f>J431/N434</f>
        <v>1.1072153533862336E-3</v>
      </c>
      <c r="K432" s="62">
        <f>K431/N434</f>
        <v>5.5360767669311681E-4</v>
      </c>
      <c r="L432" s="62">
        <f>L431/N434</f>
        <v>5.5360767669311681E-4</v>
      </c>
      <c r="M432" s="62">
        <f>M431/N434</f>
        <v>1.8453589223103894E-4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J433" si="110">C431/24</f>
        <v>0.83333333333333337</v>
      </c>
      <c r="D433" s="63">
        <f t="shared" si="110"/>
        <v>5.916666666666667</v>
      </c>
      <c r="E433" s="63">
        <f t="shared" si="110"/>
        <v>42.208333333333336</v>
      </c>
      <c r="F433" s="63">
        <f t="shared" si="110"/>
        <v>113.16666666666667</v>
      </c>
      <c r="G433" s="63">
        <f t="shared" si="110"/>
        <v>53.083333333333336</v>
      </c>
      <c r="H433" s="63">
        <f t="shared" si="110"/>
        <v>8.6666666666666661</v>
      </c>
      <c r="I433" s="63">
        <f t="shared" si="110"/>
        <v>1.375</v>
      </c>
      <c r="J433" s="63">
        <f t="shared" si="110"/>
        <v>0.25</v>
      </c>
      <c r="K433" s="63">
        <f>K431/24</f>
        <v>0.125</v>
      </c>
      <c r="L433" s="63">
        <f>L431/24</f>
        <v>0.125</v>
      </c>
      <c r="M433" s="63">
        <f>M431/24</f>
        <v>4.1666666666666664E-2</v>
      </c>
      <c r="N433" s="63">
        <f>N431/24</f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5419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Synthese!C34</f>
        <v>99.76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Synthese!B34</f>
        <v>21.68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2">
    <mergeCell ref="I3:I4"/>
    <mergeCell ref="J3:J4"/>
    <mergeCell ref="K3:K4"/>
    <mergeCell ref="L3:L4"/>
    <mergeCell ref="M3:M4"/>
    <mergeCell ref="N3:N4"/>
    <mergeCell ref="C3:C4"/>
    <mergeCell ref="D3:D4"/>
    <mergeCell ref="E3:E4"/>
    <mergeCell ref="F3:F4"/>
    <mergeCell ref="G3:G4"/>
    <mergeCell ref="H3:H4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G231:G232"/>
    <mergeCell ref="H231:H232"/>
    <mergeCell ref="I231:I232"/>
    <mergeCell ref="J231:J232"/>
    <mergeCell ref="C231:C232"/>
    <mergeCell ref="D231:D232"/>
    <mergeCell ref="E231:E232"/>
    <mergeCell ref="F231:F232"/>
    <mergeCell ref="M61:M62"/>
    <mergeCell ref="J289:J290"/>
    <mergeCell ref="C289:C290"/>
    <mergeCell ref="D289:D290"/>
    <mergeCell ref="E289:E290"/>
    <mergeCell ref="F289:F290"/>
    <mergeCell ref="I347:I348"/>
    <mergeCell ref="J347:J348"/>
    <mergeCell ref="C347:C348"/>
    <mergeCell ref="D347:D348"/>
    <mergeCell ref="E347:E348"/>
    <mergeCell ref="F347:F348"/>
    <mergeCell ref="G345:J345"/>
    <mergeCell ref="C174:C175"/>
    <mergeCell ref="D174:D175"/>
    <mergeCell ref="E174:E175"/>
    <mergeCell ref="F174:F175"/>
    <mergeCell ref="K174:K175"/>
    <mergeCell ref="L174:L175"/>
    <mergeCell ref="G287:J287"/>
    <mergeCell ref="C405:C406"/>
    <mergeCell ref="D405:D406"/>
    <mergeCell ref="E405:E406"/>
    <mergeCell ref="F405:F406"/>
    <mergeCell ref="G347:G348"/>
    <mergeCell ref="H347:H348"/>
    <mergeCell ref="L405:L406"/>
    <mergeCell ref="K347:K348"/>
    <mergeCell ref="L347:L348"/>
    <mergeCell ref="K405:K406"/>
    <mergeCell ref="J405:J406"/>
    <mergeCell ref="G405:G406"/>
    <mergeCell ref="H405:H406"/>
    <mergeCell ref="I405:I406"/>
    <mergeCell ref="G289:G290"/>
    <mergeCell ref="H289:H290"/>
    <mergeCell ref="I289:I290"/>
    <mergeCell ref="N174:N175"/>
    <mergeCell ref="N405:N406"/>
    <mergeCell ref="M405:M406"/>
    <mergeCell ref="M347:M348"/>
    <mergeCell ref="N347:N348"/>
    <mergeCell ref="M289:M290"/>
    <mergeCell ref="N289:N290"/>
    <mergeCell ref="M231:M232"/>
    <mergeCell ref="K289:K290"/>
    <mergeCell ref="L289:L290"/>
    <mergeCell ref="K231:K232"/>
    <mergeCell ref="L231:L232"/>
    <mergeCell ref="N231:N232"/>
    <mergeCell ref="G59:J59"/>
    <mergeCell ref="G114:J114"/>
    <mergeCell ref="G172:J172"/>
    <mergeCell ref="G229:J229"/>
    <mergeCell ref="G174:G175"/>
    <mergeCell ref="H174:H175"/>
    <mergeCell ref="I174:I175"/>
    <mergeCell ref="J174:J175"/>
    <mergeCell ref="M174:M175"/>
  </mergeCells>
  <printOptions gridLinesSet="0"/>
  <pageMargins left="0.23622047244094491" right="0" top="0.78740157480314965" bottom="0.82677165354330717" header="0.35433070866141736" footer="0.51181102362204722"/>
  <pageSetup paperSize="9" firstPageNumber="0" orientation="portrait" useFirstPageNumber="1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AJ1140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76</v>
      </c>
      <c r="W3" s="15">
        <f>MIN(C39:I39)</f>
        <v>13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22">
        <f>SUM('VITESSEPL sens 1 '!C5:N5)</f>
        <v>0</v>
      </c>
      <c r="D4" s="18">
        <f>SUM('VITESSEPL sens 1 '!C63:N63)</f>
        <v>0</v>
      </c>
      <c r="E4" s="18">
        <f>SUM('VITESSEPL sens 1 '!C118:N118)</f>
        <v>0</v>
      </c>
      <c r="F4" s="18">
        <f>SUM('VITESSEPL sens 1 '!C176:N176)</f>
        <v>0</v>
      </c>
      <c r="G4" s="18">
        <f>SUM('VITESSEPL sens 1 '!C233:N233)</f>
        <v>0</v>
      </c>
      <c r="H4" s="18">
        <f>SUM('VITESSEPL sens 1 '!C291:N291)</f>
        <v>0</v>
      </c>
      <c r="I4" s="19">
        <f>SUM('VITESSEPL sens 1 '!C349:N349)</f>
        <v>0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0</v>
      </c>
      <c r="K4" s="21">
        <f t="shared" ref="K4:K27" si="1">SUM(C4:I4)</f>
        <v>0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0</v>
      </c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885</v>
      </c>
      <c r="AG4" s="6">
        <f>'DebitVL sens 1'!W3</f>
        <v>596</v>
      </c>
      <c r="AH4" s="6" t="str">
        <f>'DebitVL sens 1'!X3</f>
        <v>Aucun Commentaire</v>
      </c>
      <c r="AI4" s="5">
        <f>'DebitVL sens 1'!Y3</f>
        <v>0</v>
      </c>
      <c r="AJ4" s="5"/>
    </row>
    <row r="5" spans="1:36" x14ac:dyDescent="0.25">
      <c r="B5" s="16" t="s">
        <v>22</v>
      </c>
      <c r="C5" s="22">
        <f>SUM('VITESSEPL sens 1 '!C6:N6)</f>
        <v>0</v>
      </c>
      <c r="D5" s="23">
        <f>SUM('VITESSEPL sens 1 '!C64:N64)</f>
        <v>0</v>
      </c>
      <c r="E5" s="23">
        <f>SUM('VITESSEPL sens 1 '!C119:N119)</f>
        <v>0</v>
      </c>
      <c r="F5" s="23">
        <f>SUM('VITESSEPL sens 1 '!C177:N177)</f>
        <v>0</v>
      </c>
      <c r="G5" s="23">
        <f>SUM('VITESSEPL sens 1 '!C234:N234)</f>
        <v>0</v>
      </c>
      <c r="H5" s="23">
        <f>SUM('VITESSEPL sens 1 '!C292:N292)</f>
        <v>0</v>
      </c>
      <c r="I5" s="24">
        <f>SUM('VITESSEPL sens 1 '!C350:N350)</f>
        <v>0</v>
      </c>
      <c r="J5" s="20">
        <f t="shared" si="0"/>
        <v>0</v>
      </c>
      <c r="K5" s="21">
        <f t="shared" si="1"/>
        <v>0</v>
      </c>
      <c r="V5" s="15">
        <f>IF($C$39=$V$3,C5,IF($D$39=$V$3,D5,IF($E$39=$V$3,E5,IF($F$39=$V$3,F5,IF($G$39=$V$3,G5,IF($H$39=$V$3,H5,IF($I$39=$V$3,I5,FALSE)))))))</f>
        <v>0</v>
      </c>
      <c r="W5" s="15">
        <f t="shared" ref="W5:W27" si="2">IF($C$39=$W$3,$C5,IF($D$39=$W$3,$D5,IF($E$39=$W$3,$E5,IF($F$39=$W$3,$F5,IF($G$39=$W$3,$G5,IF($H$39=$W$3,$H5,IF($I$39=$W$3,$I5,FALSE)))))))</f>
        <v>0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1</v>
      </c>
      <c r="AB5" s="5">
        <f>'VITESSEVL sens 1 '!AB5</f>
        <v>1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SUM('VITESSEPL sens 1 '!C7:N7)</f>
        <v>1</v>
      </c>
      <c r="D6" s="23">
        <f>SUM('VITESSEPL sens 1 '!C65:N65)</f>
        <v>0</v>
      </c>
      <c r="E6" s="23">
        <f>SUM('VITESSEPL sens 1 '!C120:N120)</f>
        <v>1</v>
      </c>
      <c r="F6" s="23">
        <f>SUM('VITESSEPL sens 1 '!C178:N178)</f>
        <v>0</v>
      </c>
      <c r="G6" s="23">
        <f>SUM('VITESSEPL sens 1 '!C235:N235)</f>
        <v>0</v>
      </c>
      <c r="H6" s="23">
        <f>SUM('VITESSEPL sens 1 '!C293:N293)</f>
        <v>0</v>
      </c>
      <c r="I6" s="24">
        <f>SUM('VITESSEPL sens 1 '!C351:N351)</f>
        <v>0</v>
      </c>
      <c r="J6" s="20">
        <f t="shared" si="0"/>
        <v>1</v>
      </c>
      <c r="K6" s="21">
        <f t="shared" si="1"/>
        <v>2</v>
      </c>
      <c r="V6" s="15">
        <f t="shared" ref="V6:V27" si="3">IF($C$39=$V$3,C6,IF($D$39=$V$3,D6,IF($E$39=$V$3,E6,IF($F$39=$V$3,F6,IF($G$39=$V$3,G6,IF($H$39=$V$3,H6,IF($I$39=$V$3,I6,FALSE)))))))</f>
        <v>1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SUM('VITESSEPL sens 1 '!C8:N8)</f>
        <v>0</v>
      </c>
      <c r="D7" s="23">
        <f>SUM('VITESSEPL sens 1 '!C66:N66)</f>
        <v>1</v>
      </c>
      <c r="E7" s="23">
        <f>SUM('VITESSEPL sens 1 '!C121:N121)</f>
        <v>0</v>
      </c>
      <c r="F7" s="23">
        <f>SUM('VITESSEPL sens 1 '!C179:N179)</f>
        <v>0</v>
      </c>
      <c r="G7" s="23">
        <f>SUM('VITESSEPL sens 1 '!C236:N236)</f>
        <v>0</v>
      </c>
      <c r="H7" s="23">
        <f>SUM('VITESSEPL sens 1 '!C294:N294)</f>
        <v>0</v>
      </c>
      <c r="I7" s="24">
        <f>SUM('VITESSEPL sens 1 '!C352:N352)</f>
        <v>0</v>
      </c>
      <c r="J7" s="20">
        <f t="shared" si="0"/>
        <v>1</v>
      </c>
      <c r="K7" s="21">
        <f t="shared" si="1"/>
        <v>1</v>
      </c>
      <c r="V7" s="15">
        <f t="shared" si="3"/>
        <v>0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SUM('VITESSEPL sens 1 '!C9:N9)</f>
        <v>0</v>
      </c>
      <c r="D8" s="23">
        <f>SUM('VITESSEPL sens 1 '!C67:N67)</f>
        <v>0</v>
      </c>
      <c r="E8" s="23">
        <f>SUM('VITESSEPL sens 1 '!C122:N122)</f>
        <v>1</v>
      </c>
      <c r="F8" s="23">
        <f>SUM('VITESSEPL sens 1 '!C180:N180)</f>
        <v>0</v>
      </c>
      <c r="G8" s="23">
        <f>SUM('VITESSEPL sens 1 '!C237:N237)</f>
        <v>0</v>
      </c>
      <c r="H8" s="23">
        <f>SUM('VITESSEPL sens 1 '!C295:N295)</f>
        <v>1</v>
      </c>
      <c r="I8" s="24">
        <f>SUM('VITESSEPL sens 1 '!C353:N353)</f>
        <v>2</v>
      </c>
      <c r="J8" s="20">
        <f t="shared" si="0"/>
        <v>3</v>
      </c>
      <c r="K8" s="21">
        <f t="shared" si="1"/>
        <v>4</v>
      </c>
      <c r="V8" s="15">
        <f t="shared" si="3"/>
        <v>0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SUM('VITESSEPL sens 1 '!C10:N10)</f>
        <v>0</v>
      </c>
      <c r="D9" s="23">
        <f>SUM('VITESSEPL sens 1 '!C68:N68)</f>
        <v>2</v>
      </c>
      <c r="E9" s="23">
        <f>SUM('VITESSEPL sens 1 '!C123:N123)</f>
        <v>1</v>
      </c>
      <c r="F9" s="23">
        <f>SUM('VITESSEPL sens 1 '!C181:N181)</f>
        <v>0</v>
      </c>
      <c r="G9" s="23">
        <f>SUM('VITESSEPL sens 1 '!C238:N238)</f>
        <v>1</v>
      </c>
      <c r="H9" s="23">
        <f>SUM('VITESSEPL sens 1 '!C296:N296)</f>
        <v>2</v>
      </c>
      <c r="I9" s="24">
        <f>SUM('VITESSEPL sens 1 '!C354:N354)</f>
        <v>0</v>
      </c>
      <c r="J9" s="20">
        <f t="shared" si="0"/>
        <v>5</v>
      </c>
      <c r="K9" s="21">
        <f t="shared" si="1"/>
        <v>6</v>
      </c>
      <c r="V9" s="15">
        <f t="shared" si="3"/>
        <v>0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SUM('VITESSEPL sens 1 '!C11:N11)</f>
        <v>2</v>
      </c>
      <c r="D10" s="23">
        <f>SUM('VITESSEPL sens 1 '!C69:N69)</f>
        <v>2</v>
      </c>
      <c r="E10" s="23">
        <f>SUM('VITESSEPL sens 1 '!C124:N124)</f>
        <v>3</v>
      </c>
      <c r="F10" s="23">
        <f>SUM('VITESSEPL sens 1 '!C182:N182)</f>
        <v>0</v>
      </c>
      <c r="G10" s="23">
        <f>SUM('VITESSEPL sens 1 '!C239:N239)</f>
        <v>2</v>
      </c>
      <c r="H10" s="23">
        <f>SUM('VITESSEPL sens 1 '!C297:N297)</f>
        <v>1</v>
      </c>
      <c r="I10" s="24">
        <f>SUM('VITESSEPL sens 1 '!C355:N355)</f>
        <v>2</v>
      </c>
      <c r="J10" s="20">
        <f t="shared" si="0"/>
        <v>9</v>
      </c>
      <c r="K10" s="21">
        <f t="shared" si="1"/>
        <v>12</v>
      </c>
      <c r="V10" s="15">
        <f t="shared" si="3"/>
        <v>2</v>
      </c>
      <c r="W10" s="15">
        <f t="shared" si="2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SUM('VITESSEPL sens 1 '!C12:N12)</f>
        <v>9</v>
      </c>
      <c r="D11" s="23">
        <f>SUM('VITESSEPL sens 1 '!C70:N70)</f>
        <v>7</v>
      </c>
      <c r="E11" s="23">
        <f>SUM('VITESSEPL sens 1 '!C125:N125)</f>
        <v>2</v>
      </c>
      <c r="F11" s="23">
        <f>SUM('VITESSEPL sens 1 '!C183:N183)</f>
        <v>0</v>
      </c>
      <c r="G11" s="23">
        <f>SUM('VITESSEPL sens 1 '!C240:N240)</f>
        <v>3</v>
      </c>
      <c r="H11" s="23">
        <f>SUM('VITESSEPL sens 1 '!C298:N298)</f>
        <v>2</v>
      </c>
      <c r="I11" s="24">
        <f>SUM('VITESSEPL sens 1 '!C356:N356)</f>
        <v>3</v>
      </c>
      <c r="J11" s="20">
        <f t="shared" si="0"/>
        <v>24</v>
      </c>
      <c r="K11" s="21">
        <f t="shared" si="1"/>
        <v>26</v>
      </c>
      <c r="V11" s="15">
        <f t="shared" si="3"/>
        <v>9</v>
      </c>
      <c r="W11" s="15">
        <f t="shared" si="2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SUM('VITESSEPL sens 1 '!C13:N13)</f>
        <v>4</v>
      </c>
      <c r="D12" s="23">
        <f>SUM('VITESSEPL sens 1 '!C71:N71)</f>
        <v>4</v>
      </c>
      <c r="E12" s="23">
        <f>SUM('VITESSEPL sens 1 '!C126:N126)</f>
        <v>0</v>
      </c>
      <c r="F12" s="23">
        <f>SUM('VITESSEPL sens 1 '!C184:N184)</f>
        <v>2</v>
      </c>
      <c r="G12" s="23">
        <f>SUM('VITESSEPL sens 1 '!C241:N241)</f>
        <v>6</v>
      </c>
      <c r="H12" s="23">
        <f>SUM('VITESSEPL sens 1 '!C299:N299)</f>
        <v>5</v>
      </c>
      <c r="I12" s="24">
        <f>SUM('VITESSEPL sens 1 '!C357:N357)</f>
        <v>7</v>
      </c>
      <c r="J12" s="20">
        <f t="shared" si="0"/>
        <v>26</v>
      </c>
      <c r="K12" s="21">
        <f t="shared" si="1"/>
        <v>28</v>
      </c>
      <c r="L12" s="4"/>
      <c r="M12" s="4"/>
      <c r="V12" s="15">
        <f t="shared" si="3"/>
        <v>4</v>
      </c>
      <c r="W12" s="15">
        <f t="shared" si="2"/>
        <v>2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SUM('VITESSEPL sens 1 '!C14:N14)</f>
        <v>2</v>
      </c>
      <c r="D13" s="23">
        <f>SUM('VITESSEPL sens 1 '!C72:N72)</f>
        <v>4</v>
      </c>
      <c r="E13" s="23">
        <f>SUM('VITESSEPL sens 1 '!C127:N127)</f>
        <v>3</v>
      </c>
      <c r="F13" s="23">
        <f>SUM('VITESSEPL sens 1 '!C185:N185)</f>
        <v>1</v>
      </c>
      <c r="G13" s="23">
        <f>SUM('VITESSEPL sens 1 '!C242:N242)</f>
        <v>3</v>
      </c>
      <c r="H13" s="23">
        <f>SUM('VITESSEPL sens 1 '!C300:N300)</f>
        <v>4</v>
      </c>
      <c r="I13" s="24">
        <f>SUM('VITESSEPL sens 1 '!C358:N358)</f>
        <v>7</v>
      </c>
      <c r="J13" s="20">
        <f t="shared" si="0"/>
        <v>20</v>
      </c>
      <c r="K13" s="21">
        <f t="shared" si="1"/>
        <v>24</v>
      </c>
      <c r="V13" s="15">
        <f t="shared" si="3"/>
        <v>2</v>
      </c>
      <c r="W13" s="15">
        <f t="shared" si="2"/>
        <v>1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SUM('VITESSEPL sens 1 '!C15:N15)</f>
        <v>7</v>
      </c>
      <c r="D14" s="23">
        <f>SUM('VITESSEPL sens 1 '!C73:N73)</f>
        <v>3</v>
      </c>
      <c r="E14" s="23">
        <f>SUM('VITESSEPL sens 1 '!C128:N128)</f>
        <v>2</v>
      </c>
      <c r="F14" s="23">
        <f>SUM('VITESSEPL sens 1 '!C186:N186)</f>
        <v>2</v>
      </c>
      <c r="G14" s="23">
        <f>SUM('VITESSEPL sens 1 '!C243:N243)</f>
        <v>3</v>
      </c>
      <c r="H14" s="23">
        <f>SUM('VITESSEPL sens 1 '!C301:N301)</f>
        <v>3</v>
      </c>
      <c r="I14" s="24">
        <f>SUM('VITESSEPL sens 1 '!C359:N359)</f>
        <v>5</v>
      </c>
      <c r="J14" s="20">
        <f t="shared" si="0"/>
        <v>21</v>
      </c>
      <c r="K14" s="21">
        <f t="shared" si="1"/>
        <v>25</v>
      </c>
      <c r="V14" s="15">
        <f t="shared" si="3"/>
        <v>7</v>
      </c>
      <c r="W14" s="15">
        <f t="shared" si="2"/>
        <v>2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SUM('VITESSEPL sens 1 '!C16:N16)</f>
        <v>4</v>
      </c>
      <c r="D15" s="23">
        <f>SUM('VITESSEPL sens 1 '!C74:N74)</f>
        <v>6</v>
      </c>
      <c r="E15" s="23">
        <f>SUM('VITESSEPL sens 1 '!C129:N129)</f>
        <v>4</v>
      </c>
      <c r="F15" s="23">
        <f>SUM('VITESSEPL sens 1 '!C187:N187)</f>
        <v>0</v>
      </c>
      <c r="G15" s="23">
        <f>SUM('VITESSEPL sens 1 '!C244:N244)</f>
        <v>6</v>
      </c>
      <c r="H15" s="23">
        <f>SUM('VITESSEPL sens 1 '!C302:N302)</f>
        <v>12</v>
      </c>
      <c r="I15" s="24">
        <f>SUM('VITESSEPL sens 1 '!C360:N360)</f>
        <v>6</v>
      </c>
      <c r="J15" s="20">
        <f t="shared" si="0"/>
        <v>34</v>
      </c>
      <c r="K15" s="21">
        <f t="shared" si="1"/>
        <v>38</v>
      </c>
      <c r="V15" s="15">
        <f t="shared" si="3"/>
        <v>4</v>
      </c>
      <c r="W15" s="15">
        <f t="shared" si="2"/>
        <v>0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SUM('VITESSEPL sens 1 '!C17:N17)</f>
        <v>5</v>
      </c>
      <c r="D16" s="23">
        <f>SUM('VITESSEPL sens 1 '!C75:N75)</f>
        <v>6</v>
      </c>
      <c r="E16" s="23">
        <f>SUM('VITESSEPL sens 1 '!C130:N130)</f>
        <v>5</v>
      </c>
      <c r="F16" s="23">
        <f>SUM('VITESSEPL sens 1 '!C188:N188)</f>
        <v>0</v>
      </c>
      <c r="G16" s="23">
        <f>SUM('VITESSEPL sens 1 '!C245:N245)</f>
        <v>3</v>
      </c>
      <c r="H16" s="23">
        <f>SUM('VITESSEPL sens 1 '!C303:N303)</f>
        <v>1</v>
      </c>
      <c r="I16" s="24">
        <f>SUM('VITESSEPL sens 1 '!C361:N361)</f>
        <v>3</v>
      </c>
      <c r="J16" s="20">
        <f t="shared" si="0"/>
        <v>18</v>
      </c>
      <c r="K16" s="21">
        <f t="shared" si="1"/>
        <v>23</v>
      </c>
      <c r="V16" s="15">
        <f t="shared" si="3"/>
        <v>5</v>
      </c>
      <c r="W16" s="15">
        <f t="shared" si="2"/>
        <v>0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SUM('VITESSEPL sens 1 '!C18:N18)</f>
        <v>10</v>
      </c>
      <c r="D17" s="23">
        <f>SUM('VITESSEPL sens 1 '!C76:N76)</f>
        <v>3</v>
      </c>
      <c r="E17" s="23">
        <f>SUM('VITESSEPL sens 1 '!C131:N131)</f>
        <v>4</v>
      </c>
      <c r="F17" s="23">
        <f>SUM('VITESSEPL sens 1 '!C189:N189)</f>
        <v>0</v>
      </c>
      <c r="G17" s="23">
        <f>SUM('VITESSEPL sens 1 '!C246:N246)</f>
        <v>3</v>
      </c>
      <c r="H17" s="23">
        <f>SUM('VITESSEPL sens 1 '!C304:N304)</f>
        <v>3</v>
      </c>
      <c r="I17" s="24">
        <f>SUM('VITESSEPL sens 1 '!C362:N362)</f>
        <v>2</v>
      </c>
      <c r="J17" s="20">
        <f t="shared" si="0"/>
        <v>21</v>
      </c>
      <c r="K17" s="21">
        <f t="shared" si="1"/>
        <v>25</v>
      </c>
      <c r="V17" s="15">
        <f t="shared" si="3"/>
        <v>10</v>
      </c>
      <c r="W17" s="15">
        <f t="shared" si="2"/>
        <v>0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SUM('VITESSEPL sens 1 '!C19:N19)</f>
        <v>3</v>
      </c>
      <c r="D18" s="23">
        <f>SUM('VITESSEPL sens 1 '!C77:N77)</f>
        <v>7</v>
      </c>
      <c r="E18" s="23">
        <f>SUM('VITESSEPL sens 1 '!C132:N132)</f>
        <v>1</v>
      </c>
      <c r="F18" s="23">
        <f>SUM('VITESSEPL sens 1 '!C190:N190)</f>
        <v>0</v>
      </c>
      <c r="G18" s="23">
        <f>SUM('VITESSEPL sens 1 '!C247:N247)</f>
        <v>1</v>
      </c>
      <c r="H18" s="23">
        <f>SUM('VITESSEPL sens 1 '!C305:N305)</f>
        <v>4</v>
      </c>
      <c r="I18" s="24">
        <f>SUM('VITESSEPL sens 1 '!C363:N363)</f>
        <v>3</v>
      </c>
      <c r="J18" s="20">
        <f t="shared" si="0"/>
        <v>18</v>
      </c>
      <c r="K18" s="21">
        <f t="shared" si="1"/>
        <v>19</v>
      </c>
      <c r="V18" s="15">
        <f t="shared" si="3"/>
        <v>3</v>
      </c>
      <c r="W18" s="15">
        <f t="shared" si="2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SUM('VITESSEPL sens 1 '!C20:N20)</f>
        <v>6</v>
      </c>
      <c r="D19" s="23">
        <f>SUM('VITESSEPL sens 1 '!C78:N78)</f>
        <v>3</v>
      </c>
      <c r="E19" s="23">
        <f>SUM('VITESSEPL sens 1 '!C133:N133)</f>
        <v>2</v>
      </c>
      <c r="F19" s="23">
        <f>SUM('VITESSEPL sens 1 '!C191:N191)</f>
        <v>1</v>
      </c>
      <c r="G19" s="23">
        <f>SUM('VITESSEPL sens 1 '!C248:N248)</f>
        <v>8</v>
      </c>
      <c r="H19" s="23">
        <f>SUM('VITESSEPL sens 1 '!C306:N306)</f>
        <v>6</v>
      </c>
      <c r="I19" s="24">
        <f>SUM('VITESSEPL sens 1 '!C364:N364)</f>
        <v>6</v>
      </c>
      <c r="J19" s="20">
        <f t="shared" si="0"/>
        <v>29</v>
      </c>
      <c r="K19" s="21">
        <f t="shared" si="1"/>
        <v>32</v>
      </c>
      <c r="V19" s="15">
        <f t="shared" si="3"/>
        <v>6</v>
      </c>
      <c r="W19" s="15">
        <f t="shared" si="2"/>
        <v>1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SUM('VITESSEPL sens 1 '!C21:N21)</f>
        <v>7</v>
      </c>
      <c r="D20" s="23">
        <f>SUM('VITESSEPL sens 1 '!C79:N79)</f>
        <v>6</v>
      </c>
      <c r="E20" s="23">
        <f>SUM('VITESSEPL sens 1 '!C134:N134)</f>
        <v>4</v>
      </c>
      <c r="F20" s="23">
        <f>SUM('VITESSEPL sens 1 '!C192:N192)</f>
        <v>0</v>
      </c>
      <c r="G20" s="23">
        <f>SUM('VITESSEPL sens 1 '!C249:N249)</f>
        <v>8</v>
      </c>
      <c r="H20" s="23">
        <f>SUM('VITESSEPL sens 1 '!C307:N307)</f>
        <v>6</v>
      </c>
      <c r="I20" s="24">
        <f>SUM('VITESSEPL sens 1 '!C365:N365)</f>
        <v>5</v>
      </c>
      <c r="J20" s="20">
        <f t="shared" si="0"/>
        <v>32</v>
      </c>
      <c r="K20" s="21">
        <f t="shared" si="1"/>
        <v>36</v>
      </c>
      <c r="V20" s="15">
        <f t="shared" si="3"/>
        <v>7</v>
      </c>
      <c r="W20" s="15">
        <f t="shared" si="2"/>
        <v>0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SUM('VITESSEPL sens 1 '!C22:N22)</f>
        <v>7</v>
      </c>
      <c r="D21" s="23">
        <f>SUM('VITESSEPL sens 1 '!C80:N80)</f>
        <v>3</v>
      </c>
      <c r="E21" s="23">
        <f>SUM('VITESSEPL sens 1 '!C135:N135)</f>
        <v>3</v>
      </c>
      <c r="F21" s="23">
        <f>SUM('VITESSEPL sens 1 '!C193:N193)</f>
        <v>0</v>
      </c>
      <c r="G21" s="23">
        <f>SUM('VITESSEPL sens 1 '!C250:N250)</f>
        <v>3</v>
      </c>
      <c r="H21" s="23">
        <f>SUM('VITESSEPL sens 1 '!C308:N308)</f>
        <v>5</v>
      </c>
      <c r="I21" s="24">
        <f>SUM('VITESSEPL sens 1 '!C366:N366)</f>
        <v>5</v>
      </c>
      <c r="J21" s="20">
        <f t="shared" si="0"/>
        <v>23</v>
      </c>
      <c r="K21" s="21">
        <f t="shared" si="1"/>
        <v>26</v>
      </c>
      <c r="V21" s="15">
        <f t="shared" si="3"/>
        <v>7</v>
      </c>
      <c r="W21" s="15">
        <f t="shared" si="2"/>
        <v>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SUM('VITESSEPL sens 1 '!C23:N23)</f>
        <v>3</v>
      </c>
      <c r="D22" s="23">
        <f>SUM('VITESSEPL sens 1 '!C81:N81)</f>
        <v>2</v>
      </c>
      <c r="E22" s="23">
        <f>SUM('VITESSEPL sens 1 '!C136:N136)</f>
        <v>2</v>
      </c>
      <c r="F22" s="23">
        <f>SUM('VITESSEPL sens 1 '!C194:N194)</f>
        <v>3</v>
      </c>
      <c r="G22" s="23">
        <f>SUM('VITESSEPL sens 1 '!C251:N251)</f>
        <v>3</v>
      </c>
      <c r="H22" s="23">
        <f>SUM('VITESSEPL sens 1 '!C309:N309)</f>
        <v>6</v>
      </c>
      <c r="I22" s="24">
        <f>SUM('VITESSEPL sens 1 '!C367:N367)</f>
        <v>2</v>
      </c>
      <c r="J22" s="20">
        <f t="shared" si="0"/>
        <v>16</v>
      </c>
      <c r="K22" s="21">
        <f t="shared" si="1"/>
        <v>21</v>
      </c>
      <c r="V22" s="15">
        <f t="shared" si="3"/>
        <v>3</v>
      </c>
      <c r="W22" s="15">
        <f t="shared" si="2"/>
        <v>3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SUM('VITESSEPL sens 1 '!C24:N24)</f>
        <v>4</v>
      </c>
      <c r="D23" s="23">
        <f>SUM('VITESSEPL sens 1 '!C82:N82)</f>
        <v>1</v>
      </c>
      <c r="E23" s="23">
        <f>SUM('VITESSEPL sens 1 '!C137:N137)</f>
        <v>0</v>
      </c>
      <c r="F23" s="23">
        <f>SUM('VITESSEPL sens 1 '!C195:N195)</f>
        <v>3</v>
      </c>
      <c r="G23" s="23">
        <f>SUM('VITESSEPL sens 1 '!C252:N252)</f>
        <v>1</v>
      </c>
      <c r="H23" s="23">
        <f>SUM('VITESSEPL sens 1 '!C310:N310)</f>
        <v>1</v>
      </c>
      <c r="I23" s="24">
        <f>SUM('VITESSEPL sens 1 '!C368:N368)</f>
        <v>4</v>
      </c>
      <c r="J23" s="20">
        <f t="shared" si="0"/>
        <v>11</v>
      </c>
      <c r="K23" s="21">
        <f t="shared" si="1"/>
        <v>14</v>
      </c>
      <c r="V23" s="15">
        <f t="shared" si="3"/>
        <v>4</v>
      </c>
      <c r="W23" s="15">
        <f t="shared" si="2"/>
        <v>3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SUM('VITESSEPL sens 1 '!C25:N25)</f>
        <v>1</v>
      </c>
      <c r="D24" s="23">
        <f>SUM('VITESSEPL sens 1 '!C83:N83)</f>
        <v>0</v>
      </c>
      <c r="E24" s="23">
        <f>SUM('VITESSEPL sens 1 '!C138:N138)</f>
        <v>0</v>
      </c>
      <c r="F24" s="23">
        <f>SUM('VITESSEPL sens 1 '!C196:N196)</f>
        <v>0</v>
      </c>
      <c r="G24" s="23">
        <f>SUM('VITESSEPL sens 1 '!C253:N253)</f>
        <v>0</v>
      </c>
      <c r="H24" s="23">
        <f>SUM('VITESSEPL sens 1 '!C311:N311)</f>
        <v>2</v>
      </c>
      <c r="I24" s="24">
        <f>SUM('VITESSEPL sens 1 '!C369:N369)</f>
        <v>0</v>
      </c>
      <c r="J24" s="20">
        <f t="shared" si="0"/>
        <v>3</v>
      </c>
      <c r="K24" s="21">
        <f t="shared" si="1"/>
        <v>3</v>
      </c>
      <c r="V24" s="15">
        <f t="shared" si="3"/>
        <v>1</v>
      </c>
      <c r="W24" s="15">
        <f t="shared" si="2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SUM('VITESSEPL sens 1 '!C26:N26)</f>
        <v>0</v>
      </c>
      <c r="D25" s="23">
        <f>SUM('VITESSEPL sens 1 '!C84:N84)</f>
        <v>2</v>
      </c>
      <c r="E25" s="23">
        <f>SUM('VITESSEPL sens 1 '!C139:N139)</f>
        <v>0</v>
      </c>
      <c r="F25" s="23">
        <f>SUM('VITESSEPL sens 1 '!C197:N197)</f>
        <v>1</v>
      </c>
      <c r="G25" s="23">
        <f>SUM('VITESSEPL sens 1 '!C254:N254)</f>
        <v>1</v>
      </c>
      <c r="H25" s="23">
        <f>SUM('VITESSEPL sens 1 '!C312:N312)</f>
        <v>0</v>
      </c>
      <c r="I25" s="24">
        <f>SUM('VITESSEPL sens 1 '!C370:N370)</f>
        <v>1</v>
      </c>
      <c r="J25" s="20">
        <f t="shared" si="0"/>
        <v>4</v>
      </c>
      <c r="K25" s="21">
        <f t="shared" si="1"/>
        <v>5</v>
      </c>
      <c r="V25" s="15">
        <f t="shared" si="3"/>
        <v>0</v>
      </c>
      <c r="W25" s="15">
        <f t="shared" si="2"/>
        <v>1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SUM('VITESSEPL sens 1 '!C27:N27)</f>
        <v>1</v>
      </c>
      <c r="D26" s="78">
        <f>SUM('VITESSEPL sens 1 '!C85:N85)</f>
        <v>0</v>
      </c>
      <c r="E26" s="78">
        <f>SUM('VITESSEPL sens 1 '!C140:N140)</f>
        <v>1</v>
      </c>
      <c r="F26" s="78">
        <f>SUM('VITESSEPL sens 1 '!C198:N198)</f>
        <v>0</v>
      </c>
      <c r="G26" s="78">
        <f>SUM('VITESSEPL sens 1 '!C255:N255)</f>
        <v>0</v>
      </c>
      <c r="H26" s="78">
        <f>SUM('VITESSEPL sens 1 '!C313:N313)</f>
        <v>1</v>
      </c>
      <c r="I26" s="79">
        <f>SUM('VITESSEPL sens 1 '!C371:N371)</f>
        <v>1</v>
      </c>
      <c r="J26" s="80">
        <f t="shared" si="0"/>
        <v>3</v>
      </c>
      <c r="K26" s="81">
        <f t="shared" si="1"/>
        <v>4</v>
      </c>
      <c r="L26" s="4"/>
      <c r="M26" s="4"/>
      <c r="V26" s="82">
        <f t="shared" si="3"/>
        <v>1</v>
      </c>
      <c r="W26" s="82">
        <f t="shared" si="2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SUM('VITESSEPL sens 1 '!C28:N28)</f>
        <v>0</v>
      </c>
      <c r="D27" s="27">
        <f>SUM('VITESSEPL sens 1 '!C86:N86)</f>
        <v>0</v>
      </c>
      <c r="E27" s="27">
        <f>SUM('VITESSEPL sens 1 '!C141:N141)</f>
        <v>0</v>
      </c>
      <c r="F27" s="27">
        <f>SUM('VITESSEPL sens 1 '!C199:N199)</f>
        <v>0</v>
      </c>
      <c r="G27" s="27">
        <f>SUM('VITESSEPL sens 1 '!C256:N256)</f>
        <v>0</v>
      </c>
      <c r="H27" s="27">
        <f>SUM('VITESSEPL sens 1 '!C314:N314)</f>
        <v>0</v>
      </c>
      <c r="I27" s="28">
        <f>SUM('VITESSEPL sens 1 '!C372:N372)</f>
        <v>0</v>
      </c>
      <c r="J27" s="29">
        <f t="shared" si="0"/>
        <v>0</v>
      </c>
      <c r="K27" s="30">
        <f t="shared" si="1"/>
        <v>0</v>
      </c>
      <c r="V27" s="15">
        <f t="shared" si="3"/>
        <v>0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4">C3</f>
        <v>43720</v>
      </c>
      <c r="D31" s="12">
        <f t="shared" si="4"/>
        <v>43721</v>
      </c>
      <c r="E31" s="12">
        <f t="shared" si="4"/>
        <v>43722</v>
      </c>
      <c r="F31" s="12">
        <f t="shared" si="4"/>
        <v>43723</v>
      </c>
      <c r="G31" s="12">
        <f t="shared" si="4"/>
        <v>43724</v>
      </c>
      <c r="H31" s="12">
        <f t="shared" si="4"/>
        <v>43725</v>
      </c>
      <c r="I31" s="36">
        <f t="shared" si="4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159</v>
      </c>
      <c r="C32" s="294">
        <f t="shared" ref="C32:I32" si="5">SUM(C10:C25)</f>
        <v>74</v>
      </c>
      <c r="D32" s="294">
        <f t="shared" si="5"/>
        <v>59</v>
      </c>
      <c r="E32" s="294">
        <f t="shared" si="5"/>
        <v>35</v>
      </c>
      <c r="F32" s="294">
        <f t="shared" si="5"/>
        <v>13</v>
      </c>
      <c r="G32" s="294">
        <f t="shared" si="5"/>
        <v>54</v>
      </c>
      <c r="H32" s="294">
        <f t="shared" si="5"/>
        <v>61</v>
      </c>
      <c r="I32" s="294">
        <f t="shared" si="5"/>
        <v>61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6">C39-C32</f>
        <v>2</v>
      </c>
      <c r="D33" s="41">
        <f t="shared" si="6"/>
        <v>3</v>
      </c>
      <c r="E33" s="41">
        <f t="shared" si="6"/>
        <v>4</v>
      </c>
      <c r="F33" s="41">
        <f t="shared" si="6"/>
        <v>0</v>
      </c>
      <c r="G33" s="41">
        <f t="shared" si="6"/>
        <v>1</v>
      </c>
      <c r="H33" s="41">
        <f t="shared" si="6"/>
        <v>4</v>
      </c>
      <c r="I33" s="41">
        <f t="shared" si="6"/>
        <v>3</v>
      </c>
      <c r="J33" s="42">
        <f>SUM(J4:J27)</f>
        <v>322</v>
      </c>
      <c r="K33" s="42">
        <f>SUM(C39:I39)-J33</f>
        <v>52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7">SUM(C4:C27)/24</f>
        <v>3.1666666666666665</v>
      </c>
      <c r="D34" s="43">
        <f t="shared" si="7"/>
        <v>2.5833333333333335</v>
      </c>
      <c r="E34" s="43">
        <f t="shared" si="7"/>
        <v>1.625</v>
      </c>
      <c r="F34" s="43">
        <f t="shared" si="7"/>
        <v>0.54166666666666663</v>
      </c>
      <c r="G34" s="43">
        <f t="shared" si="7"/>
        <v>2.2916666666666665</v>
      </c>
      <c r="H34" s="43">
        <f t="shared" si="7"/>
        <v>2.7083333333333335</v>
      </c>
      <c r="I34" s="44">
        <f t="shared" si="7"/>
        <v>2.6666666666666665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8">MIN(C4:C27)</f>
        <v>0</v>
      </c>
      <c r="D35" s="41">
        <f t="shared" si="8"/>
        <v>0</v>
      </c>
      <c r="E35" s="41">
        <f t="shared" si="8"/>
        <v>0</v>
      </c>
      <c r="F35" s="41">
        <f t="shared" si="8"/>
        <v>0</v>
      </c>
      <c r="G35" s="41">
        <f t="shared" si="8"/>
        <v>0</v>
      </c>
      <c r="H35" s="41">
        <f t="shared" si="8"/>
        <v>0</v>
      </c>
      <c r="I35" s="21">
        <f t="shared" si="8"/>
        <v>0</v>
      </c>
      <c r="J35" s="45">
        <f>J33/J39</f>
        <v>0.86096256684491979</v>
      </c>
      <c r="K35" s="45">
        <f>K33/J39</f>
        <v>0.13903743315508021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9">MAX(C4:C27)</f>
        <v>10</v>
      </c>
      <c r="D36" s="41">
        <f t="shared" si="9"/>
        <v>7</v>
      </c>
      <c r="E36" s="41">
        <f t="shared" si="9"/>
        <v>5</v>
      </c>
      <c r="F36" s="41">
        <f t="shared" si="9"/>
        <v>3</v>
      </c>
      <c r="G36" s="41">
        <f t="shared" si="9"/>
        <v>8</v>
      </c>
      <c r="H36" s="41">
        <f t="shared" si="9"/>
        <v>12</v>
      </c>
      <c r="I36" s="21">
        <f t="shared" si="9"/>
        <v>7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0">C12</f>
        <v>4</v>
      </c>
      <c r="D37" s="41">
        <f t="shared" si="10"/>
        <v>4</v>
      </c>
      <c r="E37" s="41">
        <f t="shared" si="10"/>
        <v>0</v>
      </c>
      <c r="F37" s="41">
        <f t="shared" si="10"/>
        <v>2</v>
      </c>
      <c r="G37" s="41">
        <f t="shared" si="10"/>
        <v>6</v>
      </c>
      <c r="H37" s="41">
        <f t="shared" si="10"/>
        <v>5</v>
      </c>
      <c r="I37" s="21">
        <f t="shared" si="10"/>
        <v>7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1">C21</f>
        <v>7</v>
      </c>
      <c r="D38" s="41">
        <f t="shared" si="11"/>
        <v>3</v>
      </c>
      <c r="E38" s="41">
        <f t="shared" si="11"/>
        <v>3</v>
      </c>
      <c r="F38" s="41">
        <f t="shared" si="11"/>
        <v>0</v>
      </c>
      <c r="G38" s="41">
        <f t="shared" si="11"/>
        <v>3</v>
      </c>
      <c r="H38" s="41">
        <f t="shared" si="11"/>
        <v>5</v>
      </c>
      <c r="I38" s="21">
        <f t="shared" si="11"/>
        <v>5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2">SUM(C4:C27)</f>
        <v>76</v>
      </c>
      <c r="D39" s="53">
        <f t="shared" si="12"/>
        <v>62</v>
      </c>
      <c r="E39" s="53">
        <f t="shared" si="12"/>
        <v>39</v>
      </c>
      <c r="F39" s="53">
        <f t="shared" si="12"/>
        <v>13</v>
      </c>
      <c r="G39" s="53">
        <f t="shared" si="12"/>
        <v>55</v>
      </c>
      <c r="H39" s="53">
        <f t="shared" si="12"/>
        <v>65</v>
      </c>
      <c r="I39" s="54">
        <f t="shared" si="12"/>
        <v>64</v>
      </c>
      <c r="J39" s="55">
        <f>SUM(C39:I39)</f>
        <v>374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76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13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x14ac:dyDescent="0.25"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8" x14ac:dyDescent="0.25">
      <c r="B115" s="60" t="s">
        <v>60</v>
      </c>
      <c r="C115" s="61"/>
      <c r="D115" s="61"/>
      <c r="E115" s="61"/>
      <c r="F115" s="61"/>
      <c r="G115" s="61"/>
      <c r="H115" s="61"/>
      <c r="I115" s="61"/>
      <c r="J115" s="61"/>
      <c r="K115" s="61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4.5" customHeight="1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>
        <v>6</v>
      </c>
      <c r="X130" s="86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>
        <v>7</v>
      </c>
      <c r="X154" s="86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ht="8.25" customHeight="1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7.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ht="8.25" customHeight="1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ht="3" customHeight="1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ht="5.25" customHeight="1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12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3.7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4.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12.7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7.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2.7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.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12.7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8.2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12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3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12.7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7.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6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9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8.2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12.7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7.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12.7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4.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12.7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8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5.2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hidden="1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4"/>
      <c r="W639" s="4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ht="12.75" customHeight="1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72"/>
      <c r="W1088" s="72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  <row r="1140" spans="22:35" x14ac:dyDescent="0.25">
      <c r="V1140" s="4"/>
      <c r="W1140" s="4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</row>
  </sheetData>
  <mergeCells count="2">
    <mergeCell ref="E75:G75"/>
    <mergeCell ref="E95:G95"/>
  </mergeCells>
  <printOptions gridLinesSet="0"/>
  <pageMargins left="0.23622047244094491" right="0" top="0.73" bottom="0.77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4" max="10" man="1"/>
    <brk id="578" max="16383" man="1"/>
    <brk id="742" max="65535" man="1"/>
  </rowBreaks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5" width="6.88671875" style="3" customWidth="1"/>
    <col min="6" max="6" width="7.5546875" style="3" customWidth="1"/>
    <col min="7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364">
        <f>X4</f>
        <v>43720</v>
      </c>
      <c r="H1" s="364"/>
      <c r="I1" s="364"/>
      <c r="J1" s="364"/>
      <c r="L1" s="3"/>
      <c r="M1" s="3"/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tr">
        <f>'VITESSEVL sens 1 '!C3</f>
        <v>de 0 à 30</v>
      </c>
      <c r="D3" s="365" t="str">
        <f>'VITESSEVL sens 1 '!D3</f>
        <v>de 30 à 40</v>
      </c>
      <c r="E3" s="365" t="str">
        <f>'VITESSEVL sens 1 '!E3</f>
        <v>de 40 à 50</v>
      </c>
      <c r="F3" s="365" t="str">
        <f>'VITESSEVL sens 1 '!F3</f>
        <v>de 50 à 60</v>
      </c>
      <c r="G3" s="365" t="str">
        <f>'VITESSEVL sens 1 '!G3</f>
        <v>de 60 à 70</v>
      </c>
      <c r="H3" s="365" t="str">
        <f>'VITESSEVL sens 1 '!H3</f>
        <v>de 70 à 80</v>
      </c>
      <c r="I3" s="365" t="str">
        <f>'VITESSEVL sens 1 '!I3</f>
        <v>de 80 à 90</v>
      </c>
      <c r="J3" s="365" t="str">
        <f>'VITESSEVL sens 1 '!J3</f>
        <v>de 90 à 100</v>
      </c>
      <c r="K3" s="365" t="str">
        <f>'VITESSEVL sens 1 '!K3</f>
        <v>de 100 à 110</v>
      </c>
      <c r="L3" s="365" t="str">
        <f>'VITESSEVL sens 1 '!L3</f>
        <v>de 110 à 120</v>
      </c>
      <c r="M3" s="365" t="str">
        <f>'VITESSEVL sens 1 '!M3</f>
        <v>de 120 à 130</v>
      </c>
      <c r="N3" s="365" t="str">
        <f>'VITESSEVL sens 1 '!N3</f>
        <v>plus de 150</v>
      </c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76"/>
      <c r="L4" s="376"/>
      <c r="M4" s="366"/>
      <c r="N4" s="36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885</v>
      </c>
      <c r="AG4" s="6">
        <f>'DebitVL sens 1'!W3</f>
        <v>596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0</v>
      </c>
      <c r="F6" s="41">
        <f t="shared" si="2"/>
        <v>0</v>
      </c>
      <c r="G6" s="41">
        <f t="shared" si="3"/>
        <v>0</v>
      </c>
      <c r="H6" s="41">
        <f t="shared" si="4"/>
        <v>0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V6" s="15"/>
      <c r="W6" s="15">
        <v>1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0</v>
      </c>
      <c r="F7" s="41">
        <f t="shared" si="2"/>
        <v>1</v>
      </c>
      <c r="G7" s="41">
        <f t="shared" si="3"/>
        <v>0</v>
      </c>
      <c r="H7" s="41">
        <f t="shared" si="4"/>
        <v>0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V7" s="15"/>
      <c r="W7" s="15">
        <v>2</v>
      </c>
      <c r="X7">
        <v>0</v>
      </c>
      <c r="Y7">
        <v>0</v>
      </c>
      <c r="Z7">
        <v>0</v>
      </c>
      <c r="AA7">
        <v>1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55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0</v>
      </c>
      <c r="G8" s="41">
        <f t="shared" si="3"/>
        <v>0</v>
      </c>
      <c r="H8" s="41">
        <f t="shared" si="4"/>
        <v>0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V8" s="15"/>
      <c r="W8" s="15">
        <v>3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0</v>
      </c>
      <c r="F9" s="41">
        <f t="shared" si="2"/>
        <v>0</v>
      </c>
      <c r="G9" s="41">
        <f t="shared" si="3"/>
        <v>0</v>
      </c>
      <c r="H9" s="41">
        <f t="shared" si="4"/>
        <v>0</v>
      </c>
      <c r="I9" s="41">
        <f t="shared" si="5"/>
        <v>0</v>
      </c>
      <c r="J9" s="41">
        <f t="shared" si="6"/>
        <v>0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V9" s="15"/>
      <c r="W9" s="15">
        <v>4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0</v>
      </c>
      <c r="E10" s="41">
        <f t="shared" si="1"/>
        <v>0</v>
      </c>
      <c r="F10" s="41">
        <f t="shared" si="2"/>
        <v>0</v>
      </c>
      <c r="G10" s="41">
        <f t="shared" si="3"/>
        <v>0</v>
      </c>
      <c r="H10" s="41">
        <f t="shared" si="4"/>
        <v>0</v>
      </c>
      <c r="I10" s="41">
        <f t="shared" si="5"/>
        <v>0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V10" s="15"/>
      <c r="W10" s="15">
        <v>5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0</v>
      </c>
      <c r="E11" s="41">
        <f t="shared" si="1"/>
        <v>2</v>
      </c>
      <c r="F11" s="41">
        <f t="shared" si="2"/>
        <v>0</v>
      </c>
      <c r="G11" s="41">
        <f t="shared" si="3"/>
        <v>0</v>
      </c>
      <c r="H11" s="41">
        <f t="shared" si="4"/>
        <v>0</v>
      </c>
      <c r="I11" s="41">
        <f t="shared" si="5"/>
        <v>0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V11" s="15"/>
      <c r="W11" s="15">
        <v>6</v>
      </c>
      <c r="X11">
        <v>0</v>
      </c>
      <c r="Y11">
        <v>0</v>
      </c>
      <c r="Z11">
        <v>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45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0</v>
      </c>
      <c r="E12" s="41">
        <f t="shared" si="1"/>
        <v>3</v>
      </c>
      <c r="F12" s="41">
        <f t="shared" si="2"/>
        <v>5</v>
      </c>
      <c r="G12" s="41">
        <f t="shared" si="3"/>
        <v>1</v>
      </c>
      <c r="H12" s="41">
        <f t="shared" si="4"/>
        <v>0</v>
      </c>
      <c r="I12" s="41">
        <f t="shared" si="5"/>
        <v>0</v>
      </c>
      <c r="J12" s="41">
        <f t="shared" si="6"/>
        <v>0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V12" s="15"/>
      <c r="W12" s="15">
        <v>7</v>
      </c>
      <c r="X12">
        <v>0</v>
      </c>
      <c r="Y12">
        <v>0</v>
      </c>
      <c r="Z12">
        <v>3</v>
      </c>
      <c r="AA12">
        <v>5</v>
      </c>
      <c r="AB12">
        <v>1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53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1</v>
      </c>
      <c r="E13" s="41">
        <f t="shared" si="1"/>
        <v>1</v>
      </c>
      <c r="F13" s="41">
        <f t="shared" si="2"/>
        <v>2</v>
      </c>
      <c r="G13" s="41">
        <f t="shared" si="3"/>
        <v>0</v>
      </c>
      <c r="H13" s="41">
        <f t="shared" si="4"/>
        <v>0</v>
      </c>
      <c r="I13" s="41">
        <f t="shared" si="5"/>
        <v>0</v>
      </c>
      <c r="J13" s="41">
        <f t="shared" si="6"/>
        <v>0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V13" s="15"/>
      <c r="W13" s="15">
        <v>8</v>
      </c>
      <c r="X13">
        <v>0</v>
      </c>
      <c r="Y13">
        <v>1</v>
      </c>
      <c r="Z13">
        <v>1</v>
      </c>
      <c r="AA13">
        <v>2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48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0</v>
      </c>
      <c r="E14" s="41">
        <f t="shared" si="1"/>
        <v>0</v>
      </c>
      <c r="F14" s="41">
        <f t="shared" si="2"/>
        <v>1</v>
      </c>
      <c r="G14" s="41">
        <f t="shared" si="3"/>
        <v>1</v>
      </c>
      <c r="H14" s="41">
        <f t="shared" si="4"/>
        <v>0</v>
      </c>
      <c r="I14" s="41">
        <f t="shared" si="5"/>
        <v>0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V14" s="15"/>
      <c r="W14" s="15">
        <v>9</v>
      </c>
      <c r="X14">
        <v>0</v>
      </c>
      <c r="Y14">
        <v>0</v>
      </c>
      <c r="Z14">
        <v>0</v>
      </c>
      <c r="AA14">
        <v>1</v>
      </c>
      <c r="AB14">
        <v>1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60</v>
      </c>
    </row>
    <row r="15" spans="1:37" ht="13.2" x14ac:dyDescent="0.25">
      <c r="B15" s="16" t="s">
        <v>31</v>
      </c>
      <c r="C15" s="20">
        <f t="shared" si="11"/>
        <v>0</v>
      </c>
      <c r="D15" s="41">
        <f t="shared" si="0"/>
        <v>1</v>
      </c>
      <c r="E15" s="41">
        <f t="shared" si="1"/>
        <v>2</v>
      </c>
      <c r="F15" s="41">
        <f t="shared" si="2"/>
        <v>3</v>
      </c>
      <c r="G15" s="41">
        <f t="shared" si="3"/>
        <v>1</v>
      </c>
      <c r="H15" s="41">
        <f t="shared" si="4"/>
        <v>0</v>
      </c>
      <c r="I15" s="41">
        <f t="shared" si="5"/>
        <v>0</v>
      </c>
      <c r="J15" s="41">
        <f t="shared" si="6"/>
        <v>0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V15" s="15"/>
      <c r="W15" s="15">
        <v>10</v>
      </c>
      <c r="X15">
        <v>0</v>
      </c>
      <c r="Y15">
        <v>1</v>
      </c>
      <c r="Z15">
        <v>2</v>
      </c>
      <c r="AA15">
        <v>3</v>
      </c>
      <c r="AB15">
        <v>1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51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0</v>
      </c>
      <c r="E16" s="41">
        <f t="shared" si="1"/>
        <v>2</v>
      </c>
      <c r="F16" s="41">
        <f t="shared" si="2"/>
        <v>1</v>
      </c>
      <c r="G16" s="41">
        <f t="shared" si="3"/>
        <v>0</v>
      </c>
      <c r="H16" s="41">
        <f t="shared" si="4"/>
        <v>1</v>
      </c>
      <c r="I16" s="41">
        <f t="shared" si="5"/>
        <v>0</v>
      </c>
      <c r="J16" s="41">
        <f t="shared" si="6"/>
        <v>0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V16" s="15"/>
      <c r="W16" s="15">
        <v>11</v>
      </c>
      <c r="X16">
        <v>0</v>
      </c>
      <c r="Y16">
        <v>0</v>
      </c>
      <c r="Z16">
        <v>2</v>
      </c>
      <c r="AA16">
        <v>1</v>
      </c>
      <c r="AB16">
        <v>0</v>
      </c>
      <c r="AC16">
        <v>1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55</v>
      </c>
    </row>
    <row r="17" spans="1:37" ht="13.2" x14ac:dyDescent="0.25">
      <c r="B17" s="16" t="s">
        <v>33</v>
      </c>
      <c r="C17" s="20">
        <f t="shared" si="11"/>
        <v>0</v>
      </c>
      <c r="D17" s="41">
        <f t="shared" si="0"/>
        <v>0</v>
      </c>
      <c r="E17" s="41">
        <f t="shared" si="1"/>
        <v>1</v>
      </c>
      <c r="F17" s="41">
        <f t="shared" si="2"/>
        <v>4</v>
      </c>
      <c r="G17" s="41">
        <f t="shared" si="3"/>
        <v>0</v>
      </c>
      <c r="H17" s="41">
        <f t="shared" si="4"/>
        <v>0</v>
      </c>
      <c r="I17" s="41">
        <f t="shared" si="5"/>
        <v>0</v>
      </c>
      <c r="J17" s="41">
        <f t="shared" si="6"/>
        <v>0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V17" s="15"/>
      <c r="W17" s="15">
        <v>12</v>
      </c>
      <c r="X17">
        <v>0</v>
      </c>
      <c r="Y17">
        <v>0</v>
      </c>
      <c r="Z17">
        <v>1</v>
      </c>
      <c r="AA17">
        <v>4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53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0</v>
      </c>
      <c r="E18" s="41">
        <f t="shared" si="1"/>
        <v>4</v>
      </c>
      <c r="F18" s="41">
        <f t="shared" si="2"/>
        <v>5</v>
      </c>
      <c r="G18" s="41">
        <f t="shared" si="3"/>
        <v>0</v>
      </c>
      <c r="H18" s="41">
        <f t="shared" si="4"/>
        <v>1</v>
      </c>
      <c r="I18" s="41">
        <f t="shared" si="5"/>
        <v>0</v>
      </c>
      <c r="J18" s="41">
        <f t="shared" si="6"/>
        <v>0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V18" s="15"/>
      <c r="W18" s="15">
        <v>13</v>
      </c>
      <c r="X18">
        <v>0</v>
      </c>
      <c r="Y18">
        <v>0</v>
      </c>
      <c r="Z18">
        <v>4</v>
      </c>
      <c r="AA18">
        <v>5</v>
      </c>
      <c r="AB18">
        <v>0</v>
      </c>
      <c r="AC18">
        <v>1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53</v>
      </c>
    </row>
    <row r="19" spans="1:37" ht="13.2" x14ac:dyDescent="0.25">
      <c r="B19" s="16" t="s">
        <v>35</v>
      </c>
      <c r="C19" s="20">
        <f t="shared" si="11"/>
        <v>0</v>
      </c>
      <c r="D19" s="41">
        <f t="shared" si="0"/>
        <v>0</v>
      </c>
      <c r="E19" s="41">
        <f t="shared" si="1"/>
        <v>0</v>
      </c>
      <c r="F19" s="41">
        <f t="shared" si="2"/>
        <v>2</v>
      </c>
      <c r="G19" s="41">
        <f t="shared" si="3"/>
        <v>0</v>
      </c>
      <c r="H19" s="41">
        <f t="shared" si="4"/>
        <v>1</v>
      </c>
      <c r="I19" s="41">
        <f t="shared" si="5"/>
        <v>0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V19" s="15"/>
      <c r="W19" s="15">
        <v>14</v>
      </c>
      <c r="X19">
        <v>0</v>
      </c>
      <c r="Y19">
        <v>0</v>
      </c>
      <c r="Z19">
        <v>0</v>
      </c>
      <c r="AA19">
        <v>2</v>
      </c>
      <c r="AB19">
        <v>0</v>
      </c>
      <c r="AC19">
        <v>1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62</v>
      </c>
    </row>
    <row r="20" spans="1:37" ht="13.2" x14ac:dyDescent="0.25">
      <c r="B20" s="16" t="s">
        <v>36</v>
      </c>
      <c r="C20" s="20">
        <f t="shared" si="11"/>
        <v>0</v>
      </c>
      <c r="D20" s="41">
        <f t="shared" si="0"/>
        <v>0</v>
      </c>
      <c r="E20" s="41">
        <f t="shared" si="1"/>
        <v>5</v>
      </c>
      <c r="F20" s="41">
        <f t="shared" si="2"/>
        <v>0</v>
      </c>
      <c r="G20" s="41">
        <f t="shared" si="3"/>
        <v>1</v>
      </c>
      <c r="H20" s="41">
        <f t="shared" si="4"/>
        <v>0</v>
      </c>
      <c r="I20" s="41">
        <f t="shared" si="5"/>
        <v>0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V20" s="15"/>
      <c r="W20" s="15">
        <v>15</v>
      </c>
      <c r="X20">
        <v>0</v>
      </c>
      <c r="Y20">
        <v>0</v>
      </c>
      <c r="Z20">
        <v>5</v>
      </c>
      <c r="AA20">
        <v>0</v>
      </c>
      <c r="AB20">
        <v>1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48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0</v>
      </c>
      <c r="E21" s="41">
        <f t="shared" si="1"/>
        <v>6</v>
      </c>
      <c r="F21" s="41">
        <f t="shared" si="2"/>
        <v>1</v>
      </c>
      <c r="G21" s="41">
        <f t="shared" si="3"/>
        <v>0</v>
      </c>
      <c r="H21" s="41">
        <f t="shared" si="4"/>
        <v>0</v>
      </c>
      <c r="I21" s="41">
        <f t="shared" si="5"/>
        <v>0</v>
      </c>
      <c r="J21" s="41">
        <f t="shared" si="6"/>
        <v>0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>
        <v>16</v>
      </c>
      <c r="X21">
        <v>0</v>
      </c>
      <c r="Y21">
        <v>0</v>
      </c>
      <c r="Z21">
        <v>6</v>
      </c>
      <c r="AA21">
        <v>1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46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0</v>
      </c>
      <c r="E22" s="41">
        <f t="shared" si="1"/>
        <v>0</v>
      </c>
      <c r="F22" s="41">
        <f t="shared" si="2"/>
        <v>5</v>
      </c>
      <c r="G22" s="41">
        <f t="shared" si="3"/>
        <v>2</v>
      </c>
      <c r="H22" s="41">
        <f t="shared" si="4"/>
        <v>0</v>
      </c>
      <c r="I22" s="41">
        <f t="shared" si="5"/>
        <v>0</v>
      </c>
      <c r="J22" s="41">
        <f t="shared" si="6"/>
        <v>0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>
        <v>17</v>
      </c>
      <c r="X22">
        <v>0</v>
      </c>
      <c r="Y22">
        <v>0</v>
      </c>
      <c r="Z22">
        <v>0</v>
      </c>
      <c r="AA22">
        <v>5</v>
      </c>
      <c r="AB22">
        <v>2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58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0</v>
      </c>
      <c r="E23" s="41">
        <f t="shared" si="1"/>
        <v>1</v>
      </c>
      <c r="F23" s="41">
        <f t="shared" si="2"/>
        <v>2</v>
      </c>
      <c r="G23" s="41">
        <f t="shared" si="3"/>
        <v>0</v>
      </c>
      <c r="H23" s="41">
        <f t="shared" si="4"/>
        <v>0</v>
      </c>
      <c r="I23" s="41">
        <f t="shared" si="5"/>
        <v>0</v>
      </c>
      <c r="J23" s="41">
        <f t="shared" si="6"/>
        <v>0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>
        <v>18</v>
      </c>
      <c r="X23">
        <v>0</v>
      </c>
      <c r="Y23">
        <v>0</v>
      </c>
      <c r="Z23">
        <v>1</v>
      </c>
      <c r="AA23">
        <v>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52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1</v>
      </c>
      <c r="E24" s="41">
        <f t="shared" si="1"/>
        <v>1</v>
      </c>
      <c r="F24" s="41">
        <f t="shared" si="2"/>
        <v>2</v>
      </c>
      <c r="G24" s="41">
        <f t="shared" si="3"/>
        <v>0</v>
      </c>
      <c r="H24" s="41">
        <f t="shared" si="4"/>
        <v>0</v>
      </c>
      <c r="I24" s="41">
        <f t="shared" si="5"/>
        <v>0</v>
      </c>
      <c r="J24" s="41">
        <f t="shared" si="6"/>
        <v>0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>
        <v>19</v>
      </c>
      <c r="X24">
        <v>0</v>
      </c>
      <c r="Y24">
        <v>1</v>
      </c>
      <c r="Z24">
        <v>1</v>
      </c>
      <c r="AA24">
        <v>2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48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0</v>
      </c>
      <c r="E25" s="41">
        <f t="shared" si="1"/>
        <v>0</v>
      </c>
      <c r="F25" s="41">
        <f t="shared" si="2"/>
        <v>1</v>
      </c>
      <c r="G25" s="41">
        <f t="shared" si="3"/>
        <v>0</v>
      </c>
      <c r="H25" s="41">
        <f t="shared" si="4"/>
        <v>0</v>
      </c>
      <c r="I25" s="41">
        <f t="shared" si="5"/>
        <v>0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>
        <v>20</v>
      </c>
      <c r="X25">
        <v>0</v>
      </c>
      <c r="Y25">
        <v>0</v>
      </c>
      <c r="Z25">
        <v>0</v>
      </c>
      <c r="AA25">
        <v>1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55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0</v>
      </c>
      <c r="F26" s="41">
        <f t="shared" si="2"/>
        <v>0</v>
      </c>
      <c r="G26" s="41">
        <f t="shared" si="3"/>
        <v>0</v>
      </c>
      <c r="H26" s="41">
        <f t="shared" si="4"/>
        <v>0</v>
      </c>
      <c r="I26" s="41">
        <f t="shared" si="5"/>
        <v>0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15">
        <v>21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1</v>
      </c>
      <c r="G27" s="41">
        <f t="shared" si="3"/>
        <v>0</v>
      </c>
      <c r="H27" s="41">
        <f t="shared" si="4"/>
        <v>0</v>
      </c>
      <c r="I27" s="41">
        <f t="shared" si="5"/>
        <v>0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>
        <v>22</v>
      </c>
      <c r="X27">
        <v>0</v>
      </c>
      <c r="Y27">
        <v>0</v>
      </c>
      <c r="Z27">
        <v>0</v>
      </c>
      <c r="AA27">
        <v>1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55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0</v>
      </c>
      <c r="F28" s="41">
        <f t="shared" si="2"/>
        <v>0</v>
      </c>
      <c r="G28" s="41">
        <f t="shared" si="3"/>
        <v>0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15">
        <v>23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</row>
    <row r="29" spans="1:37" ht="14.4" thickTop="1" thickBot="1" x14ac:dyDescent="0.3">
      <c r="B29" s="52" t="s">
        <v>62</v>
      </c>
      <c r="C29" s="53">
        <f t="shared" ref="C29:N29" si="12">SUM(C5:C28)</f>
        <v>0</v>
      </c>
      <c r="D29" s="53">
        <f t="shared" si="12"/>
        <v>3</v>
      </c>
      <c r="E29" s="53">
        <f t="shared" si="12"/>
        <v>28</v>
      </c>
      <c r="F29" s="53">
        <f t="shared" si="12"/>
        <v>36</v>
      </c>
      <c r="G29" s="53">
        <f t="shared" si="12"/>
        <v>6</v>
      </c>
      <c r="H29" s="53">
        <f t="shared" si="12"/>
        <v>3</v>
      </c>
      <c r="I29" s="53">
        <f t="shared" si="12"/>
        <v>0</v>
      </c>
      <c r="J29" s="53">
        <f t="shared" si="12"/>
        <v>0</v>
      </c>
      <c r="K29" s="53">
        <f t="shared" si="12"/>
        <v>0</v>
      </c>
      <c r="L29" s="53">
        <f t="shared" si="12"/>
        <v>0</v>
      </c>
      <c r="M29" s="53">
        <f t="shared" si="12"/>
        <v>0</v>
      </c>
      <c r="N29" s="53">
        <f t="shared" si="12"/>
        <v>0</v>
      </c>
      <c r="V29" s="4"/>
      <c r="W29" s="15">
        <v>24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</row>
    <row r="30" spans="1:37" ht="13.8" thickTop="1" x14ac:dyDescent="0.25">
      <c r="B30" s="16" t="s">
        <v>5</v>
      </c>
      <c r="C30" s="62">
        <f>C29/N32</f>
        <v>0</v>
      </c>
      <c r="D30" s="62">
        <f>D29/N32</f>
        <v>3.9473684210526314E-2</v>
      </c>
      <c r="E30" s="62">
        <f>E29/N32</f>
        <v>0.36842105263157893</v>
      </c>
      <c r="F30" s="62">
        <f>F29/N32</f>
        <v>0.47368421052631576</v>
      </c>
      <c r="G30" s="62">
        <f>G29/N32</f>
        <v>7.8947368421052627E-2</v>
      </c>
      <c r="H30" s="62">
        <f>H29/N32</f>
        <v>3.9473684210526314E-2</v>
      </c>
      <c r="I30" s="62">
        <f>I29/N32</f>
        <v>0</v>
      </c>
      <c r="J30" s="62">
        <f>J29/N32</f>
        <v>0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</row>
    <row r="31" spans="1:37" ht="13.8" thickBot="1" x14ac:dyDescent="0.3">
      <c r="B31" s="88" t="s">
        <v>63</v>
      </c>
      <c r="C31" s="63">
        <f t="shared" ref="C31:N31" si="13">C29/24</f>
        <v>0</v>
      </c>
      <c r="D31" s="63">
        <f t="shared" si="13"/>
        <v>0.125</v>
      </c>
      <c r="E31" s="63">
        <f t="shared" si="13"/>
        <v>1.1666666666666667</v>
      </c>
      <c r="F31" s="63">
        <f t="shared" si="13"/>
        <v>1.5</v>
      </c>
      <c r="G31" s="63">
        <f t="shared" si="13"/>
        <v>0.25</v>
      </c>
      <c r="H31" s="63">
        <f t="shared" si="13"/>
        <v>0.125</v>
      </c>
      <c r="I31" s="63">
        <f t="shared" si="13"/>
        <v>0</v>
      </c>
      <c r="J31" s="63">
        <f t="shared" si="13"/>
        <v>0</v>
      </c>
      <c r="K31" s="63">
        <f t="shared" si="13"/>
        <v>0</v>
      </c>
      <c r="L31" s="63">
        <f t="shared" si="13"/>
        <v>0</v>
      </c>
      <c r="M31" s="63">
        <f t="shared" si="13"/>
        <v>0</v>
      </c>
      <c r="N31" s="63">
        <f t="shared" si="13"/>
        <v>0</v>
      </c>
      <c r="V31" s="4"/>
      <c r="W31" s="4"/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76</v>
      </c>
      <c r="V32" s="4"/>
      <c r="W32" s="4"/>
      <c r="X32">
        <v>0</v>
      </c>
      <c r="Y32">
        <v>0</v>
      </c>
      <c r="Z32">
        <v>0</v>
      </c>
      <c r="AA32">
        <v>0</v>
      </c>
      <c r="AB32">
        <v>1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65</v>
      </c>
    </row>
    <row r="33" spans="2:37" ht="13.8" thickTop="1" x14ac:dyDescent="0.25">
      <c r="L33" s="5"/>
      <c r="M33" s="5"/>
      <c r="V33" s="4"/>
      <c r="W33" s="4"/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0</v>
      </c>
      <c r="Z34">
        <v>1</v>
      </c>
      <c r="AA34">
        <v>1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50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0</v>
      </c>
      <c r="Z35">
        <v>0</v>
      </c>
      <c r="AA35">
        <v>1</v>
      </c>
      <c r="AB35">
        <v>1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60</v>
      </c>
    </row>
    <row r="36" spans="2:37" ht="13.2" x14ac:dyDescent="0.25">
      <c r="L36" s="3"/>
      <c r="M36" s="3"/>
      <c r="V36" s="4"/>
      <c r="W36" s="4"/>
      <c r="X36">
        <v>0</v>
      </c>
      <c r="Y36">
        <v>0</v>
      </c>
      <c r="Z36">
        <v>3</v>
      </c>
      <c r="AA36">
        <v>4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51</v>
      </c>
    </row>
    <row r="37" spans="2:37" ht="13.2" x14ac:dyDescent="0.25">
      <c r="L37" s="3"/>
      <c r="M37" s="3"/>
      <c r="V37" s="4"/>
      <c r="W37" s="4"/>
      <c r="X37">
        <v>0</v>
      </c>
      <c r="Y37">
        <v>0</v>
      </c>
      <c r="Z37">
        <v>2</v>
      </c>
      <c r="AA37">
        <v>2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50</v>
      </c>
    </row>
    <row r="38" spans="2:37" ht="13.2" x14ac:dyDescent="0.25">
      <c r="L38" s="3"/>
      <c r="M38" s="3"/>
      <c r="V38" s="4"/>
      <c r="W38" s="4"/>
      <c r="X38">
        <v>0</v>
      </c>
      <c r="Y38">
        <v>0</v>
      </c>
      <c r="Z38">
        <v>2</v>
      </c>
      <c r="AA38">
        <v>2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50</v>
      </c>
    </row>
    <row r="39" spans="2:37" ht="13.2" x14ac:dyDescent="0.25">
      <c r="L39" s="3"/>
      <c r="M39" s="3"/>
      <c r="V39" s="4"/>
      <c r="W39" s="4"/>
      <c r="X39">
        <v>0</v>
      </c>
      <c r="Y39">
        <v>0</v>
      </c>
      <c r="Z39">
        <v>0</v>
      </c>
      <c r="AA39">
        <v>2</v>
      </c>
      <c r="AB39">
        <v>1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58</v>
      </c>
    </row>
    <row r="40" spans="2:37" ht="13.2" x14ac:dyDescent="0.25">
      <c r="L40" s="3"/>
      <c r="M40" s="3"/>
      <c r="V40" s="4"/>
      <c r="W40" s="4"/>
      <c r="X40">
        <v>0</v>
      </c>
      <c r="Y40">
        <v>0</v>
      </c>
      <c r="Z40">
        <v>2</v>
      </c>
      <c r="AA40">
        <v>2</v>
      </c>
      <c r="AB40">
        <v>1</v>
      </c>
      <c r="AC40">
        <v>1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57</v>
      </c>
    </row>
    <row r="41" spans="2:37" ht="13.2" x14ac:dyDescent="0.25">
      <c r="L41" s="3"/>
      <c r="M41" s="3"/>
      <c r="V41" s="4"/>
      <c r="W41" s="4"/>
      <c r="X41">
        <v>0</v>
      </c>
      <c r="Y41">
        <v>0</v>
      </c>
      <c r="Z41">
        <v>2</v>
      </c>
      <c r="AA41">
        <v>4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52</v>
      </c>
    </row>
    <row r="42" spans="2:37" ht="13.2" x14ac:dyDescent="0.25">
      <c r="L42" s="3"/>
      <c r="M42" s="3"/>
      <c r="V42" s="4"/>
      <c r="W42" s="4"/>
      <c r="X42">
        <v>0</v>
      </c>
      <c r="Y42">
        <v>0</v>
      </c>
      <c r="Z42">
        <v>2</v>
      </c>
      <c r="AA42">
        <v>1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48</v>
      </c>
    </row>
    <row r="43" spans="2:37" ht="13.2" x14ac:dyDescent="0.25">
      <c r="L43" s="3"/>
      <c r="M43" s="3"/>
      <c r="V43" s="4"/>
      <c r="W43" s="4"/>
      <c r="X43">
        <v>0</v>
      </c>
      <c r="Y43">
        <v>1</v>
      </c>
      <c r="Z43">
        <v>0</v>
      </c>
      <c r="AA43">
        <v>5</v>
      </c>
      <c r="AB43">
        <v>1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54</v>
      </c>
    </row>
    <row r="44" spans="2:37" ht="13.2" x14ac:dyDescent="0.25">
      <c r="L44" s="3"/>
      <c r="M44" s="3"/>
      <c r="V44" s="4"/>
      <c r="W44" s="4"/>
      <c r="X44">
        <v>0</v>
      </c>
      <c r="Y44">
        <v>1</v>
      </c>
      <c r="Z44">
        <v>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42</v>
      </c>
    </row>
    <row r="45" spans="2:37" ht="13.2" x14ac:dyDescent="0.25">
      <c r="L45" s="3"/>
      <c r="M45" s="3"/>
      <c r="V45" s="4"/>
      <c r="W45" s="4"/>
      <c r="X45">
        <v>0</v>
      </c>
      <c r="Y45">
        <v>0</v>
      </c>
      <c r="Z45">
        <v>3</v>
      </c>
      <c r="AA45">
        <v>2</v>
      </c>
      <c r="AB45">
        <v>1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52</v>
      </c>
    </row>
    <row r="46" spans="2:37" ht="13.2" x14ac:dyDescent="0.25">
      <c r="L46" s="3"/>
      <c r="M46" s="3"/>
      <c r="V46" s="4"/>
      <c r="W46" s="4"/>
      <c r="X46">
        <v>0</v>
      </c>
      <c r="Y46">
        <v>0</v>
      </c>
      <c r="Z46">
        <v>1</v>
      </c>
      <c r="AA46">
        <v>2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52</v>
      </c>
    </row>
    <row r="47" spans="2:37" ht="13.2" x14ac:dyDescent="0.25">
      <c r="L47" s="3"/>
      <c r="M47" s="3"/>
      <c r="V47" s="4"/>
      <c r="W47" s="4"/>
      <c r="X47">
        <v>0</v>
      </c>
      <c r="Y47">
        <v>0</v>
      </c>
      <c r="Z47">
        <v>0</v>
      </c>
      <c r="AA47">
        <v>2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55</v>
      </c>
    </row>
    <row r="48" spans="2:37" ht="13.2" x14ac:dyDescent="0.25">
      <c r="L48" s="3"/>
      <c r="M48" s="3"/>
      <c r="V48" s="4"/>
      <c r="W48" s="4"/>
      <c r="X48">
        <v>0</v>
      </c>
      <c r="Y48">
        <v>1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35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</row>
    <row r="50" spans="1:37" ht="13.2" x14ac:dyDescent="0.25">
      <c r="L50" s="3"/>
      <c r="M50" s="3"/>
      <c r="V50" s="4"/>
      <c r="W50" s="4"/>
      <c r="X50">
        <v>0</v>
      </c>
      <c r="Y50">
        <v>1</v>
      </c>
      <c r="Z50">
        <v>0</v>
      </c>
      <c r="AA50">
        <v>1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45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0</v>
      </c>
      <c r="AA55">
        <v>1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55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0</v>
      </c>
      <c r="AA57">
        <v>1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55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45</v>
      </c>
    </row>
    <row r="59" spans="1:37" ht="13.8" x14ac:dyDescent="0.25">
      <c r="B59" s="57" t="s">
        <v>61</v>
      </c>
      <c r="G59" s="373">
        <f>Y4</f>
        <v>43721</v>
      </c>
      <c r="H59" s="373"/>
      <c r="I59" s="373"/>
      <c r="J59" s="373"/>
      <c r="L59" s="3"/>
      <c r="M59" s="3"/>
      <c r="V59" s="4"/>
      <c r="W59" s="4"/>
      <c r="X59">
        <v>0</v>
      </c>
      <c r="Y59">
        <v>0</v>
      </c>
      <c r="Z59">
        <v>2</v>
      </c>
      <c r="AA59">
        <v>1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48</v>
      </c>
    </row>
    <row r="60" spans="1:37" ht="13.8" thickBot="1" x14ac:dyDescent="0.3">
      <c r="L60" s="3"/>
      <c r="M60" s="3"/>
      <c r="V60" s="4"/>
      <c r="W60" s="4"/>
      <c r="X60">
        <v>0</v>
      </c>
      <c r="Y60">
        <v>0</v>
      </c>
      <c r="Z60">
        <v>0</v>
      </c>
      <c r="AA60">
        <v>2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55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67" t="str">
        <f t="shared" ref="C61:N61" si="14">C3</f>
        <v>de 0 à 30</v>
      </c>
      <c r="D61" s="365" t="str">
        <f t="shared" si="14"/>
        <v>de 30 à 40</v>
      </c>
      <c r="E61" s="365" t="str">
        <f t="shared" si="14"/>
        <v>de 40 à 50</v>
      </c>
      <c r="F61" s="365" t="str">
        <f t="shared" si="14"/>
        <v>de 50 à 60</v>
      </c>
      <c r="G61" s="365" t="str">
        <f t="shared" si="14"/>
        <v>de 60 à 70</v>
      </c>
      <c r="H61" s="365" t="str">
        <f t="shared" si="14"/>
        <v>de 70 à 80</v>
      </c>
      <c r="I61" s="365" t="str">
        <f t="shared" si="14"/>
        <v>de 80 à 90</v>
      </c>
      <c r="J61" s="365" t="str">
        <f t="shared" si="14"/>
        <v>de 90 à 100</v>
      </c>
      <c r="K61" s="365" t="str">
        <f t="shared" si="14"/>
        <v>de 100 à 110</v>
      </c>
      <c r="L61" s="365" t="str">
        <f t="shared" si="14"/>
        <v>de 110 à 120</v>
      </c>
      <c r="M61" s="365" t="str">
        <f t="shared" si="14"/>
        <v>de 120 à 130</v>
      </c>
      <c r="N61" s="365" t="str">
        <f t="shared" si="14"/>
        <v>plus de 150</v>
      </c>
      <c r="V61" s="4"/>
      <c r="W61" s="4"/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</row>
    <row r="62" spans="1:37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X62">
        <v>0</v>
      </c>
      <c r="Y62">
        <v>0</v>
      </c>
      <c r="Z62">
        <v>1</v>
      </c>
      <c r="AA62">
        <v>1</v>
      </c>
      <c r="AB62">
        <v>1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55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1</v>
      </c>
      <c r="Z63">
        <v>0</v>
      </c>
      <c r="AA63">
        <v>1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45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0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0</v>
      </c>
      <c r="Z64">
        <v>2</v>
      </c>
      <c r="AA64">
        <v>2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50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0</v>
      </c>
      <c r="AA65">
        <v>1</v>
      </c>
      <c r="AB65">
        <v>3</v>
      </c>
      <c r="AC65">
        <v>1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65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0</v>
      </c>
      <c r="G66" s="41">
        <f t="shared" si="18"/>
        <v>1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1</v>
      </c>
      <c r="AA66">
        <v>1</v>
      </c>
      <c r="AB66">
        <v>2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58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0</v>
      </c>
      <c r="E67" s="41">
        <f t="shared" si="16"/>
        <v>0</v>
      </c>
      <c r="F67" s="41">
        <f t="shared" si="17"/>
        <v>0</v>
      </c>
      <c r="G67" s="41">
        <f t="shared" si="18"/>
        <v>0</v>
      </c>
      <c r="H67" s="41">
        <f t="shared" si="19"/>
        <v>0</v>
      </c>
      <c r="I67" s="41">
        <f t="shared" si="20"/>
        <v>0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15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0</v>
      </c>
      <c r="E68" s="41">
        <f t="shared" si="16"/>
        <v>1</v>
      </c>
      <c r="F68" s="41">
        <f t="shared" si="17"/>
        <v>1</v>
      </c>
      <c r="G68" s="41">
        <f t="shared" si="18"/>
        <v>0</v>
      </c>
      <c r="H68" s="41">
        <f t="shared" si="19"/>
        <v>0</v>
      </c>
      <c r="I68" s="41">
        <f t="shared" si="20"/>
        <v>0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0</v>
      </c>
      <c r="Z68">
        <v>1</v>
      </c>
      <c r="AA68">
        <v>1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50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0</v>
      </c>
      <c r="E69" s="41">
        <f t="shared" si="16"/>
        <v>0</v>
      </c>
      <c r="F69" s="41">
        <f t="shared" si="17"/>
        <v>1</v>
      </c>
      <c r="G69" s="41">
        <f t="shared" si="18"/>
        <v>1</v>
      </c>
      <c r="H69" s="41">
        <f t="shared" si="19"/>
        <v>0</v>
      </c>
      <c r="I69" s="41">
        <f t="shared" si="20"/>
        <v>0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1</v>
      </c>
      <c r="AA69">
        <v>3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52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0</v>
      </c>
      <c r="E70" s="41">
        <f t="shared" si="16"/>
        <v>3</v>
      </c>
      <c r="F70" s="41">
        <f t="shared" si="17"/>
        <v>4</v>
      </c>
      <c r="G70" s="41">
        <f t="shared" si="18"/>
        <v>0</v>
      </c>
      <c r="H70" s="41">
        <f t="shared" si="19"/>
        <v>0</v>
      </c>
      <c r="I70" s="41">
        <f t="shared" si="20"/>
        <v>0</v>
      </c>
      <c r="J70" s="41">
        <f t="shared" si="21"/>
        <v>0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0</v>
      </c>
      <c r="Z70">
        <v>2</v>
      </c>
      <c r="AA70">
        <v>1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48</v>
      </c>
    </row>
    <row r="71" spans="2:37" ht="13.5" customHeight="1" x14ac:dyDescent="0.25">
      <c r="B71" s="16" t="s">
        <v>29</v>
      </c>
      <c r="C71" s="20">
        <f t="shared" si="26"/>
        <v>0</v>
      </c>
      <c r="D71" s="41">
        <f t="shared" si="15"/>
        <v>0</v>
      </c>
      <c r="E71" s="41">
        <f t="shared" si="16"/>
        <v>2</v>
      </c>
      <c r="F71" s="41">
        <f t="shared" si="17"/>
        <v>2</v>
      </c>
      <c r="G71" s="41">
        <f t="shared" si="18"/>
        <v>0</v>
      </c>
      <c r="H71" s="41">
        <f t="shared" si="19"/>
        <v>0</v>
      </c>
      <c r="I71" s="41">
        <f t="shared" si="20"/>
        <v>0</v>
      </c>
      <c r="J71" s="41">
        <f t="shared" si="21"/>
        <v>0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0</v>
      </c>
      <c r="AA71">
        <v>2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55</v>
      </c>
    </row>
    <row r="72" spans="2:37" ht="13.5" customHeight="1" x14ac:dyDescent="0.25">
      <c r="B72" s="16" t="s">
        <v>30</v>
      </c>
      <c r="C72" s="20">
        <f t="shared" si="26"/>
        <v>0</v>
      </c>
      <c r="D72" s="41">
        <f t="shared" si="15"/>
        <v>0</v>
      </c>
      <c r="E72" s="41">
        <f t="shared" si="16"/>
        <v>2</v>
      </c>
      <c r="F72" s="41">
        <f t="shared" si="17"/>
        <v>2</v>
      </c>
      <c r="G72" s="41">
        <f t="shared" si="18"/>
        <v>0</v>
      </c>
      <c r="H72" s="41">
        <f t="shared" si="19"/>
        <v>0</v>
      </c>
      <c r="I72" s="41">
        <f t="shared" si="20"/>
        <v>0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</row>
    <row r="73" spans="2:37" ht="13.5" customHeight="1" x14ac:dyDescent="0.25">
      <c r="B73" s="16" t="s">
        <v>31</v>
      </c>
      <c r="C73" s="20">
        <f t="shared" si="26"/>
        <v>0</v>
      </c>
      <c r="D73" s="41">
        <f t="shared" si="15"/>
        <v>0</v>
      </c>
      <c r="E73" s="41">
        <f t="shared" si="16"/>
        <v>0</v>
      </c>
      <c r="F73" s="41">
        <f t="shared" si="17"/>
        <v>2</v>
      </c>
      <c r="G73" s="41">
        <f t="shared" si="18"/>
        <v>1</v>
      </c>
      <c r="H73" s="41">
        <f t="shared" si="19"/>
        <v>0</v>
      </c>
      <c r="I73" s="41">
        <f t="shared" si="20"/>
        <v>0</v>
      </c>
      <c r="J73" s="41">
        <f t="shared" si="21"/>
        <v>0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0</v>
      </c>
      <c r="E74" s="41">
        <f t="shared" si="16"/>
        <v>2</v>
      </c>
      <c r="F74" s="41">
        <f t="shared" si="17"/>
        <v>2</v>
      </c>
      <c r="G74" s="41">
        <f t="shared" si="18"/>
        <v>1</v>
      </c>
      <c r="H74" s="41">
        <f t="shared" si="19"/>
        <v>1</v>
      </c>
      <c r="I74" s="41">
        <f t="shared" si="20"/>
        <v>0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0</v>
      </c>
      <c r="E75" s="41">
        <f t="shared" si="16"/>
        <v>2</v>
      </c>
      <c r="F75" s="41">
        <f t="shared" si="17"/>
        <v>4</v>
      </c>
      <c r="G75" s="41">
        <f t="shared" si="18"/>
        <v>0</v>
      </c>
      <c r="H75" s="41">
        <f t="shared" si="19"/>
        <v>0</v>
      </c>
      <c r="I75" s="41">
        <f t="shared" si="20"/>
        <v>0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1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55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0</v>
      </c>
      <c r="E76" s="41">
        <f t="shared" si="16"/>
        <v>2</v>
      </c>
      <c r="F76" s="41">
        <f t="shared" si="17"/>
        <v>1</v>
      </c>
      <c r="G76" s="41">
        <f t="shared" si="18"/>
        <v>0</v>
      </c>
      <c r="H76" s="41">
        <f t="shared" si="19"/>
        <v>0</v>
      </c>
      <c r="I76" s="41">
        <f t="shared" si="20"/>
        <v>0</v>
      </c>
      <c r="J76" s="41">
        <f t="shared" si="21"/>
        <v>0</v>
      </c>
      <c r="K76" s="41">
        <f t="shared" si="22"/>
        <v>0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</row>
    <row r="77" spans="2:37" ht="13.5" customHeight="1" x14ac:dyDescent="0.25">
      <c r="B77" s="16" t="s">
        <v>35</v>
      </c>
      <c r="C77" s="20">
        <f t="shared" si="26"/>
        <v>0</v>
      </c>
      <c r="D77" s="41">
        <f t="shared" si="15"/>
        <v>1</v>
      </c>
      <c r="E77" s="41">
        <f t="shared" si="16"/>
        <v>0</v>
      </c>
      <c r="F77" s="41">
        <f t="shared" si="17"/>
        <v>5</v>
      </c>
      <c r="G77" s="41">
        <f t="shared" si="18"/>
        <v>1</v>
      </c>
      <c r="H77" s="41">
        <f t="shared" si="19"/>
        <v>0</v>
      </c>
      <c r="I77" s="41">
        <f t="shared" si="20"/>
        <v>0</v>
      </c>
      <c r="J77" s="41">
        <f t="shared" si="21"/>
        <v>0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1</v>
      </c>
      <c r="E78" s="41">
        <f t="shared" si="16"/>
        <v>2</v>
      </c>
      <c r="F78" s="41">
        <f t="shared" si="17"/>
        <v>0</v>
      </c>
      <c r="G78" s="41">
        <f t="shared" si="18"/>
        <v>0</v>
      </c>
      <c r="H78" s="41">
        <f t="shared" si="19"/>
        <v>0</v>
      </c>
      <c r="I78" s="41">
        <f t="shared" si="20"/>
        <v>0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</row>
    <row r="79" spans="2:37" ht="13.5" customHeight="1" x14ac:dyDescent="0.25">
      <c r="B79" s="16" t="s">
        <v>37</v>
      </c>
      <c r="C79" s="20">
        <f t="shared" si="26"/>
        <v>0</v>
      </c>
      <c r="D79" s="41">
        <f t="shared" si="15"/>
        <v>0</v>
      </c>
      <c r="E79" s="41">
        <f t="shared" si="16"/>
        <v>3</v>
      </c>
      <c r="F79" s="41">
        <f t="shared" si="17"/>
        <v>2</v>
      </c>
      <c r="G79" s="41">
        <f t="shared" si="18"/>
        <v>1</v>
      </c>
      <c r="H79" s="41">
        <f t="shared" si="19"/>
        <v>0</v>
      </c>
      <c r="I79" s="41">
        <f t="shared" si="20"/>
        <v>0</v>
      </c>
      <c r="J79" s="41">
        <f t="shared" si="21"/>
        <v>0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2:37" ht="13.5" customHeight="1" x14ac:dyDescent="0.25">
      <c r="B80" s="16" t="s">
        <v>38</v>
      </c>
      <c r="C80" s="20">
        <f t="shared" si="26"/>
        <v>0</v>
      </c>
      <c r="D80" s="41">
        <f t="shared" si="15"/>
        <v>0</v>
      </c>
      <c r="E80" s="41">
        <f t="shared" si="16"/>
        <v>1</v>
      </c>
      <c r="F80" s="41">
        <f t="shared" si="17"/>
        <v>2</v>
      </c>
      <c r="G80" s="41">
        <f t="shared" si="18"/>
        <v>0</v>
      </c>
      <c r="H80" s="41">
        <f t="shared" si="19"/>
        <v>0</v>
      </c>
      <c r="I80" s="41">
        <f t="shared" si="20"/>
        <v>0</v>
      </c>
      <c r="J80" s="41">
        <f t="shared" si="21"/>
        <v>0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0</v>
      </c>
      <c r="E81" s="41">
        <f t="shared" si="16"/>
        <v>0</v>
      </c>
      <c r="F81" s="41">
        <f t="shared" si="17"/>
        <v>2</v>
      </c>
      <c r="G81" s="41">
        <f t="shared" si="18"/>
        <v>0</v>
      </c>
      <c r="H81" s="41">
        <f t="shared" si="19"/>
        <v>0</v>
      </c>
      <c r="I81" s="41">
        <f t="shared" si="20"/>
        <v>0</v>
      </c>
      <c r="J81" s="41">
        <f t="shared" si="21"/>
        <v>0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1</v>
      </c>
      <c r="E82" s="41">
        <f t="shared" si="16"/>
        <v>0</v>
      </c>
      <c r="F82" s="41">
        <f t="shared" si="17"/>
        <v>0</v>
      </c>
      <c r="G82" s="41">
        <f t="shared" si="18"/>
        <v>0</v>
      </c>
      <c r="H82" s="41">
        <f t="shared" si="19"/>
        <v>0</v>
      </c>
      <c r="I82" s="41">
        <f t="shared" si="20"/>
        <v>0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0</v>
      </c>
      <c r="F83" s="41">
        <f t="shared" si="17"/>
        <v>0</v>
      </c>
      <c r="G83" s="41">
        <f t="shared" si="18"/>
        <v>0</v>
      </c>
      <c r="H83" s="41">
        <f t="shared" si="19"/>
        <v>0</v>
      </c>
      <c r="I83" s="41">
        <f t="shared" si="20"/>
        <v>0</v>
      </c>
      <c r="J83" s="41">
        <f t="shared" si="21"/>
        <v>0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1</v>
      </c>
      <c r="E84" s="41">
        <f t="shared" si="16"/>
        <v>0</v>
      </c>
      <c r="F84" s="41">
        <f t="shared" si="17"/>
        <v>1</v>
      </c>
      <c r="G84" s="41">
        <f t="shared" si="18"/>
        <v>0</v>
      </c>
      <c r="H84" s="41">
        <f t="shared" si="19"/>
        <v>0</v>
      </c>
      <c r="I84" s="41">
        <f t="shared" si="20"/>
        <v>0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0</v>
      </c>
      <c r="G85" s="41">
        <f t="shared" si="18"/>
        <v>0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1</v>
      </c>
      <c r="AA85">
        <v>1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50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0</v>
      </c>
      <c r="F86" s="41">
        <f t="shared" si="17"/>
        <v>0</v>
      </c>
      <c r="G86" s="41">
        <f t="shared" si="18"/>
        <v>0</v>
      </c>
      <c r="H86" s="41">
        <f t="shared" si="19"/>
        <v>0</v>
      </c>
      <c r="I86" s="41">
        <f t="shared" si="20"/>
        <v>0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1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55</v>
      </c>
    </row>
    <row r="87" spans="2:37" ht="13.5" customHeight="1" thickTop="1" thickBot="1" x14ac:dyDescent="0.3">
      <c r="B87" s="52" t="s">
        <v>62</v>
      </c>
      <c r="C87" s="53">
        <f t="shared" ref="C87:N87" si="27">SUM(C63:C86)</f>
        <v>0</v>
      </c>
      <c r="D87" s="53">
        <f t="shared" si="27"/>
        <v>4</v>
      </c>
      <c r="E87" s="53">
        <f t="shared" si="27"/>
        <v>20</v>
      </c>
      <c r="F87" s="53">
        <f t="shared" si="27"/>
        <v>31</v>
      </c>
      <c r="G87" s="53">
        <f t="shared" si="27"/>
        <v>6</v>
      </c>
      <c r="H87" s="53">
        <f t="shared" si="27"/>
        <v>1</v>
      </c>
      <c r="I87" s="53">
        <f t="shared" si="27"/>
        <v>0</v>
      </c>
      <c r="J87" s="53">
        <f t="shared" si="27"/>
        <v>0</v>
      </c>
      <c r="K87" s="53">
        <f t="shared" si="27"/>
        <v>0</v>
      </c>
      <c r="L87" s="53">
        <f t="shared" si="27"/>
        <v>0</v>
      </c>
      <c r="M87" s="53">
        <f t="shared" si="27"/>
        <v>0</v>
      </c>
      <c r="N87" s="53">
        <f t="shared" si="27"/>
        <v>0</v>
      </c>
      <c r="V87" s="4"/>
      <c r="W87" s="4"/>
      <c r="X87">
        <v>0</v>
      </c>
      <c r="Y87">
        <v>0</v>
      </c>
      <c r="Z87">
        <v>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45</v>
      </c>
    </row>
    <row r="88" spans="2:37" ht="13.8" thickTop="1" x14ac:dyDescent="0.25">
      <c r="B88" s="16" t="s">
        <v>5</v>
      </c>
      <c r="C88" s="62">
        <f>C87/N90</f>
        <v>0</v>
      </c>
      <c r="D88" s="62">
        <f>D87/N90</f>
        <v>6.4516129032258063E-2</v>
      </c>
      <c r="E88" s="62">
        <f>E87/N90</f>
        <v>0.32258064516129031</v>
      </c>
      <c r="F88" s="62">
        <f>F87/N90</f>
        <v>0.5</v>
      </c>
      <c r="G88" s="62">
        <f>G87/N90</f>
        <v>9.6774193548387094E-2</v>
      </c>
      <c r="H88" s="62">
        <f>H87/N90</f>
        <v>1.6129032258064516E-2</v>
      </c>
      <c r="I88" s="62">
        <f>I87/N90</f>
        <v>0</v>
      </c>
      <c r="J88" s="62">
        <f>J87/N90</f>
        <v>0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</row>
    <row r="89" spans="2:37" ht="13.8" thickBot="1" x14ac:dyDescent="0.3">
      <c r="B89" s="25" t="s">
        <v>63</v>
      </c>
      <c r="C89" s="63">
        <f t="shared" ref="C89:N89" si="28">C87/24</f>
        <v>0</v>
      </c>
      <c r="D89" s="63">
        <f t="shared" si="28"/>
        <v>0.16666666666666666</v>
      </c>
      <c r="E89" s="63">
        <f t="shared" si="28"/>
        <v>0.83333333333333337</v>
      </c>
      <c r="F89" s="63">
        <f t="shared" si="28"/>
        <v>1.2916666666666667</v>
      </c>
      <c r="G89" s="63">
        <f t="shared" si="28"/>
        <v>0.25</v>
      </c>
      <c r="H89" s="63">
        <f t="shared" si="28"/>
        <v>4.1666666666666664E-2</v>
      </c>
      <c r="I89" s="63">
        <f t="shared" si="28"/>
        <v>0</v>
      </c>
      <c r="J89" s="63">
        <f t="shared" si="28"/>
        <v>0</v>
      </c>
      <c r="K89" s="63">
        <f t="shared" si="28"/>
        <v>0</v>
      </c>
      <c r="L89" s="63">
        <f t="shared" si="28"/>
        <v>0</v>
      </c>
      <c r="M89" s="63">
        <f t="shared" si="28"/>
        <v>0</v>
      </c>
      <c r="N89" s="63">
        <f t="shared" si="28"/>
        <v>0</v>
      </c>
      <c r="V89" s="4"/>
      <c r="W89" s="4"/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62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45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</row>
    <row r="95" spans="2:37" ht="13.2" x14ac:dyDescent="0.25">
      <c r="L95" s="3"/>
      <c r="M95" s="3"/>
      <c r="V95" s="4"/>
      <c r="W95" s="4"/>
      <c r="X95">
        <v>0</v>
      </c>
      <c r="Y95">
        <v>1</v>
      </c>
      <c r="Z95">
        <v>1</v>
      </c>
      <c r="AA95">
        <v>1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45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2</v>
      </c>
      <c r="AA96">
        <v>1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48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45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1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45</v>
      </c>
    </row>
    <row r="107" spans="12:37" ht="13.2" x14ac:dyDescent="0.25">
      <c r="L107" s="3"/>
      <c r="M107" s="3"/>
      <c r="V107" s="4"/>
      <c r="W107" s="4"/>
      <c r="X107">
        <v>0</v>
      </c>
      <c r="Y107">
        <v>0</v>
      </c>
      <c r="Z107">
        <v>2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45</v>
      </c>
    </row>
    <row r="108" spans="12:37" ht="13.5" customHeight="1" x14ac:dyDescent="0.25">
      <c r="L108" s="3"/>
      <c r="M108" s="3"/>
      <c r="V108" s="4"/>
      <c r="W108" s="4"/>
      <c r="X108">
        <v>0</v>
      </c>
      <c r="Y108">
        <v>0</v>
      </c>
      <c r="Z108">
        <v>1</v>
      </c>
      <c r="AA108">
        <v>2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52</v>
      </c>
    </row>
    <row r="109" spans="12:37" ht="13.2" x14ac:dyDescent="0.25">
      <c r="L109" s="3"/>
      <c r="M109" s="3"/>
      <c r="V109" s="4"/>
      <c r="W109" s="4"/>
      <c r="X109">
        <v>0</v>
      </c>
      <c r="Y109">
        <v>0</v>
      </c>
      <c r="Z109">
        <v>4</v>
      </c>
      <c r="AA109">
        <v>2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48</v>
      </c>
    </row>
    <row r="110" spans="12:37" ht="13.2" x14ac:dyDescent="0.25">
      <c r="L110" s="3"/>
      <c r="M110" s="3"/>
      <c r="V110" s="4"/>
      <c r="W110" s="4"/>
      <c r="X110">
        <v>0</v>
      </c>
      <c r="Y110">
        <v>0</v>
      </c>
      <c r="Z110">
        <v>2</v>
      </c>
      <c r="AA110">
        <v>1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48</v>
      </c>
    </row>
    <row r="111" spans="12:37" ht="14.25" customHeight="1" x14ac:dyDescent="0.25">
      <c r="L111" s="3"/>
      <c r="M111" s="3"/>
      <c r="V111" s="4"/>
      <c r="W111" s="4"/>
      <c r="X111">
        <v>0</v>
      </c>
      <c r="Y111">
        <v>1</v>
      </c>
      <c r="Z111">
        <v>1</v>
      </c>
      <c r="AA111">
        <v>0</v>
      </c>
      <c r="AB111">
        <v>1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48</v>
      </c>
    </row>
    <row r="112" spans="12:37" ht="13.2" x14ac:dyDescent="0.25">
      <c r="L112" s="3"/>
      <c r="M112" s="3"/>
      <c r="V112" s="4"/>
      <c r="W112" s="4"/>
      <c r="X112">
        <v>0</v>
      </c>
      <c r="Y112">
        <v>0</v>
      </c>
      <c r="Z112">
        <v>5</v>
      </c>
      <c r="AA112">
        <v>1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47</v>
      </c>
    </row>
    <row r="113" spans="2:37" ht="13.2" x14ac:dyDescent="0.25">
      <c r="L113" s="3"/>
      <c r="M113" s="3"/>
      <c r="V113" s="4"/>
      <c r="W113" s="4"/>
      <c r="X113">
        <v>0</v>
      </c>
      <c r="Y113">
        <v>0</v>
      </c>
      <c r="Z113">
        <v>2</v>
      </c>
      <c r="AA113">
        <v>1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48</v>
      </c>
    </row>
    <row r="114" spans="2:37" ht="13.8" x14ac:dyDescent="0.25">
      <c r="B114" s="57" t="s">
        <v>61</v>
      </c>
      <c r="G114" s="373">
        <f>Z4</f>
        <v>43722</v>
      </c>
      <c r="H114" s="373"/>
      <c r="I114" s="373"/>
      <c r="J114" s="373"/>
      <c r="L114" s="3"/>
      <c r="M114" s="3"/>
      <c r="V114" s="4"/>
      <c r="W114" s="4"/>
      <c r="X114">
        <v>0</v>
      </c>
      <c r="Y114">
        <v>0</v>
      </c>
      <c r="Z114">
        <v>2</v>
      </c>
      <c r="AA114">
        <v>1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48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1</v>
      </c>
      <c r="AI115">
        <v>0</v>
      </c>
      <c r="AJ115">
        <v>1</v>
      </c>
      <c r="AK115">
        <v>125</v>
      </c>
    </row>
    <row r="116" spans="2:37" ht="13.8" thickTop="1" x14ac:dyDescent="0.25">
      <c r="B116" s="73">
        <f>G114</f>
        <v>43722</v>
      </c>
      <c r="C116" s="367" t="str">
        <f t="shared" ref="C116:N116" si="29">C61</f>
        <v>de 0 à 30</v>
      </c>
      <c r="D116" s="365" t="str">
        <f t="shared" si="29"/>
        <v>de 30 à 40</v>
      </c>
      <c r="E116" s="365" t="str">
        <f>E61</f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0</v>
      </c>
      <c r="Z116">
        <v>3</v>
      </c>
      <c r="AA116">
        <v>4</v>
      </c>
      <c r="AB116">
        <v>0</v>
      </c>
      <c r="AC116">
        <v>1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54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0</v>
      </c>
      <c r="Z117">
        <v>5</v>
      </c>
      <c r="AA117">
        <v>3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49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0</v>
      </c>
      <c r="Y118">
        <v>1</v>
      </c>
      <c r="Z118">
        <v>1</v>
      </c>
      <c r="AA118">
        <v>1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45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0</v>
      </c>
      <c r="G119" s="41">
        <f t="shared" si="33"/>
        <v>0</v>
      </c>
      <c r="H119" s="41">
        <f t="shared" si="34"/>
        <v>0</v>
      </c>
      <c r="I119" s="41">
        <f t="shared" si="35"/>
        <v>0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0</v>
      </c>
      <c r="Z119">
        <v>2</v>
      </c>
      <c r="AA119">
        <v>1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48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0</v>
      </c>
      <c r="F120" s="41">
        <f t="shared" si="32"/>
        <v>1</v>
      </c>
      <c r="G120" s="41">
        <f t="shared" si="33"/>
        <v>0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0</v>
      </c>
      <c r="Z120">
        <v>1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45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0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0</v>
      </c>
      <c r="F122" s="41">
        <f t="shared" si="32"/>
        <v>1</v>
      </c>
      <c r="G122" s="41">
        <f t="shared" si="33"/>
        <v>0</v>
      </c>
      <c r="H122" s="41">
        <f t="shared" si="34"/>
        <v>0</v>
      </c>
      <c r="I122" s="41">
        <f t="shared" si="35"/>
        <v>0</v>
      </c>
      <c r="J122" s="41">
        <f t="shared" si="36"/>
        <v>0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55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1</v>
      </c>
      <c r="F123" s="41">
        <f t="shared" si="32"/>
        <v>0</v>
      </c>
      <c r="G123" s="41">
        <f t="shared" si="33"/>
        <v>0</v>
      </c>
      <c r="H123" s="41">
        <f t="shared" si="34"/>
        <v>0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2</v>
      </c>
      <c r="F124" s="41">
        <f t="shared" si="32"/>
        <v>1</v>
      </c>
      <c r="G124" s="41">
        <f t="shared" si="33"/>
        <v>0</v>
      </c>
      <c r="H124" s="41">
        <f t="shared" si="34"/>
        <v>0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0</v>
      </c>
      <c r="E125" s="41">
        <f t="shared" si="31"/>
        <v>0</v>
      </c>
      <c r="F125" s="41">
        <f t="shared" si="32"/>
        <v>2</v>
      </c>
      <c r="G125" s="41">
        <f t="shared" si="33"/>
        <v>0</v>
      </c>
      <c r="H125" s="41">
        <f t="shared" si="34"/>
        <v>0</v>
      </c>
      <c r="I125" s="41">
        <f t="shared" si="35"/>
        <v>0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0</v>
      </c>
      <c r="E126" s="41">
        <f t="shared" si="31"/>
        <v>0</v>
      </c>
      <c r="F126" s="41">
        <f t="shared" si="32"/>
        <v>0</v>
      </c>
      <c r="G126" s="41">
        <f t="shared" si="33"/>
        <v>0</v>
      </c>
      <c r="H126" s="41">
        <f t="shared" si="34"/>
        <v>0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0</v>
      </c>
      <c r="E127" s="41">
        <f t="shared" si="31"/>
        <v>1</v>
      </c>
      <c r="F127" s="41">
        <f t="shared" si="32"/>
        <v>1</v>
      </c>
      <c r="G127" s="41">
        <f t="shared" si="33"/>
        <v>1</v>
      </c>
      <c r="H127" s="41">
        <f t="shared" si="34"/>
        <v>0</v>
      </c>
      <c r="I127" s="41">
        <f t="shared" si="35"/>
        <v>0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1</v>
      </c>
      <c r="E128" s="41">
        <f t="shared" si="31"/>
        <v>0</v>
      </c>
      <c r="F128" s="41">
        <f t="shared" si="32"/>
        <v>1</v>
      </c>
      <c r="G128" s="41">
        <f t="shared" si="33"/>
        <v>0</v>
      </c>
      <c r="H128" s="41">
        <f t="shared" si="34"/>
        <v>0</v>
      </c>
      <c r="I128" s="41">
        <f t="shared" si="35"/>
        <v>0</v>
      </c>
      <c r="J128" s="41">
        <f t="shared" si="36"/>
        <v>0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0</v>
      </c>
      <c r="E129" s="41">
        <f t="shared" si="31"/>
        <v>2</v>
      </c>
      <c r="F129" s="41">
        <f t="shared" si="32"/>
        <v>2</v>
      </c>
      <c r="G129" s="41">
        <f t="shared" si="33"/>
        <v>0</v>
      </c>
      <c r="H129" s="41">
        <f t="shared" si="34"/>
        <v>0</v>
      </c>
      <c r="I129" s="41">
        <f t="shared" si="35"/>
        <v>0</v>
      </c>
      <c r="J129" s="41">
        <f t="shared" si="36"/>
        <v>0</v>
      </c>
      <c r="K129" s="41">
        <f t="shared" si="37"/>
        <v>0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1</v>
      </c>
      <c r="AI129">
        <v>0</v>
      </c>
      <c r="AJ129">
        <v>1</v>
      </c>
      <c r="AK129">
        <v>125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0</v>
      </c>
      <c r="F130" s="41">
        <f t="shared" si="32"/>
        <v>1</v>
      </c>
      <c r="G130" s="41">
        <f t="shared" si="33"/>
        <v>3</v>
      </c>
      <c r="H130" s="41">
        <f t="shared" si="34"/>
        <v>1</v>
      </c>
      <c r="I130" s="41">
        <f t="shared" si="35"/>
        <v>0</v>
      </c>
      <c r="J130" s="41">
        <f t="shared" si="36"/>
        <v>0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0</v>
      </c>
      <c r="Z130">
        <v>1</v>
      </c>
      <c r="AA130">
        <v>1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50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1</v>
      </c>
      <c r="F131" s="41">
        <f t="shared" si="32"/>
        <v>1</v>
      </c>
      <c r="G131" s="41">
        <f t="shared" si="33"/>
        <v>2</v>
      </c>
      <c r="H131" s="41">
        <f t="shared" si="34"/>
        <v>0</v>
      </c>
      <c r="I131" s="41">
        <f t="shared" si="35"/>
        <v>0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0</v>
      </c>
      <c r="Z131">
        <v>1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45</v>
      </c>
    </row>
    <row r="132" spans="2:37" ht="13.2" x14ac:dyDescent="0.25">
      <c r="B132" s="16" t="s">
        <v>35</v>
      </c>
      <c r="C132" s="20">
        <f t="shared" si="41"/>
        <v>1</v>
      </c>
      <c r="D132" s="41">
        <f t="shared" si="30"/>
        <v>0</v>
      </c>
      <c r="E132" s="41">
        <f t="shared" si="31"/>
        <v>0</v>
      </c>
      <c r="F132" s="41">
        <f t="shared" si="32"/>
        <v>0</v>
      </c>
      <c r="G132" s="41">
        <f t="shared" si="33"/>
        <v>0</v>
      </c>
      <c r="H132" s="41">
        <f t="shared" si="34"/>
        <v>0</v>
      </c>
      <c r="I132" s="41">
        <f t="shared" si="35"/>
        <v>0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0</v>
      </c>
      <c r="Y132">
        <v>0</v>
      </c>
      <c r="Z132">
        <v>1</v>
      </c>
      <c r="AA132">
        <v>0</v>
      </c>
      <c r="AB132">
        <v>1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55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0</v>
      </c>
      <c r="E133" s="41">
        <f t="shared" si="31"/>
        <v>1</v>
      </c>
      <c r="F133" s="41">
        <f t="shared" si="32"/>
        <v>1</v>
      </c>
      <c r="G133" s="41">
        <f t="shared" si="33"/>
        <v>0</v>
      </c>
      <c r="H133" s="41">
        <f t="shared" si="34"/>
        <v>0</v>
      </c>
      <c r="I133" s="41">
        <f t="shared" si="35"/>
        <v>0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0</v>
      </c>
      <c r="Z133">
        <v>2</v>
      </c>
      <c r="AA133">
        <v>2</v>
      </c>
      <c r="AB133">
        <v>0</v>
      </c>
      <c r="AC133">
        <v>1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55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1</v>
      </c>
      <c r="F134" s="41">
        <f t="shared" si="32"/>
        <v>3</v>
      </c>
      <c r="G134" s="41">
        <f t="shared" si="33"/>
        <v>0</v>
      </c>
      <c r="H134" s="41">
        <f t="shared" si="34"/>
        <v>0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0</v>
      </c>
      <c r="Z134">
        <v>1</v>
      </c>
      <c r="AA134">
        <v>2</v>
      </c>
      <c r="AB134">
        <v>1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55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0</v>
      </c>
      <c r="E135" s="41">
        <f t="shared" si="31"/>
        <v>2</v>
      </c>
      <c r="F135" s="41">
        <f t="shared" si="32"/>
        <v>1</v>
      </c>
      <c r="G135" s="41">
        <f t="shared" si="33"/>
        <v>0</v>
      </c>
      <c r="H135" s="41">
        <f t="shared" si="34"/>
        <v>0</v>
      </c>
      <c r="I135" s="41">
        <f t="shared" si="35"/>
        <v>0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0</v>
      </c>
      <c r="Y135">
        <v>0</v>
      </c>
      <c r="Z135">
        <v>1</v>
      </c>
      <c r="AA135">
        <v>1</v>
      </c>
      <c r="AB135">
        <v>1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55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0</v>
      </c>
      <c r="F136" s="41">
        <f t="shared" si="32"/>
        <v>2</v>
      </c>
      <c r="G136" s="41">
        <f t="shared" si="33"/>
        <v>0</v>
      </c>
      <c r="H136" s="41">
        <f t="shared" si="34"/>
        <v>0</v>
      </c>
      <c r="I136" s="41">
        <f t="shared" si="35"/>
        <v>0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0</v>
      </c>
      <c r="Y136">
        <v>1</v>
      </c>
      <c r="Z136">
        <v>6</v>
      </c>
      <c r="AA136">
        <v>4</v>
      </c>
      <c r="AB136">
        <v>1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49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0</v>
      </c>
      <c r="F137" s="41">
        <f t="shared" si="32"/>
        <v>0</v>
      </c>
      <c r="G137" s="41">
        <f t="shared" si="33"/>
        <v>0</v>
      </c>
      <c r="H137" s="41">
        <f t="shared" si="34"/>
        <v>0</v>
      </c>
      <c r="I137" s="41">
        <f t="shared" si="35"/>
        <v>0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0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55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0</v>
      </c>
      <c r="G138" s="41">
        <f t="shared" si="33"/>
        <v>0</v>
      </c>
      <c r="H138" s="41">
        <f t="shared" si="34"/>
        <v>0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0</v>
      </c>
      <c r="Y138">
        <v>0</v>
      </c>
      <c r="Z138">
        <v>1</v>
      </c>
      <c r="AA138">
        <v>1</v>
      </c>
      <c r="AB138">
        <v>1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55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0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0</v>
      </c>
      <c r="Z139">
        <v>2</v>
      </c>
      <c r="AA139">
        <v>2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50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1</v>
      </c>
      <c r="G140" s="41">
        <f t="shared" si="33"/>
        <v>0</v>
      </c>
      <c r="H140" s="41">
        <f t="shared" si="34"/>
        <v>0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0</v>
      </c>
      <c r="Y140">
        <v>1</v>
      </c>
      <c r="Z140">
        <v>1</v>
      </c>
      <c r="AA140">
        <v>4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50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0</v>
      </c>
      <c r="G141" s="41">
        <f t="shared" si="33"/>
        <v>0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0</v>
      </c>
      <c r="Y141">
        <v>1</v>
      </c>
      <c r="Z141">
        <v>3</v>
      </c>
      <c r="AA141">
        <v>1</v>
      </c>
      <c r="AB141">
        <v>1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48</v>
      </c>
    </row>
    <row r="142" spans="2:37" ht="14.4" thickTop="1" thickBot="1" x14ac:dyDescent="0.3">
      <c r="B142" s="52" t="s">
        <v>62</v>
      </c>
      <c r="C142" s="53">
        <f t="shared" ref="C142:N142" si="42">SUM(C118:C141)</f>
        <v>1</v>
      </c>
      <c r="D142" s="53">
        <f t="shared" si="42"/>
        <v>1</v>
      </c>
      <c r="E142" s="53">
        <f t="shared" si="42"/>
        <v>11</v>
      </c>
      <c r="F142" s="53">
        <f t="shared" si="42"/>
        <v>19</v>
      </c>
      <c r="G142" s="53">
        <f t="shared" si="42"/>
        <v>6</v>
      </c>
      <c r="H142" s="53">
        <f t="shared" si="42"/>
        <v>1</v>
      </c>
      <c r="I142" s="53">
        <f t="shared" si="42"/>
        <v>0</v>
      </c>
      <c r="J142" s="53">
        <f t="shared" si="42"/>
        <v>0</v>
      </c>
      <c r="K142" s="53">
        <f t="shared" si="42"/>
        <v>0</v>
      </c>
      <c r="L142" s="53">
        <f t="shared" si="42"/>
        <v>0</v>
      </c>
      <c r="M142" s="53">
        <f t="shared" si="42"/>
        <v>0</v>
      </c>
      <c r="N142" s="53">
        <f t="shared" si="42"/>
        <v>0</v>
      </c>
      <c r="V142" s="4"/>
      <c r="W142" s="4"/>
      <c r="X142">
        <v>0</v>
      </c>
      <c r="Y142">
        <v>0</v>
      </c>
      <c r="Z142">
        <v>3</v>
      </c>
      <c r="AA142">
        <v>2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49</v>
      </c>
    </row>
    <row r="143" spans="2:37" ht="13.8" thickTop="1" x14ac:dyDescent="0.25">
      <c r="B143" s="16" t="s">
        <v>5</v>
      </c>
      <c r="C143" s="62">
        <f>C142/N145</f>
        <v>2.564102564102564E-2</v>
      </c>
      <c r="D143" s="62">
        <f>D142/N145</f>
        <v>2.564102564102564E-2</v>
      </c>
      <c r="E143" s="62">
        <f>E142/N145</f>
        <v>0.28205128205128205</v>
      </c>
      <c r="F143" s="62">
        <f>F142/N145</f>
        <v>0.48717948717948717</v>
      </c>
      <c r="G143" s="62">
        <f>G142/N145</f>
        <v>0.15384615384615385</v>
      </c>
      <c r="H143" s="62">
        <f>H142/N145</f>
        <v>2.564102564102564E-2</v>
      </c>
      <c r="I143" s="62">
        <f>I142/N145</f>
        <v>0</v>
      </c>
      <c r="J143" s="62">
        <f>J142/N145</f>
        <v>0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X143">
        <v>0</v>
      </c>
      <c r="Y143">
        <v>0</v>
      </c>
      <c r="Z143">
        <v>1</v>
      </c>
      <c r="AA143">
        <v>5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53</v>
      </c>
    </row>
    <row r="144" spans="2:37" ht="13.8" thickBot="1" x14ac:dyDescent="0.3">
      <c r="B144" s="25" t="s">
        <v>63</v>
      </c>
      <c r="C144" s="63">
        <f t="shared" ref="C144:N144" si="43">C142/24</f>
        <v>4.1666666666666664E-2</v>
      </c>
      <c r="D144" s="63">
        <f t="shared" si="43"/>
        <v>4.1666666666666664E-2</v>
      </c>
      <c r="E144" s="63">
        <f t="shared" si="43"/>
        <v>0.45833333333333331</v>
      </c>
      <c r="F144" s="63">
        <f t="shared" si="43"/>
        <v>0.79166666666666663</v>
      </c>
      <c r="G144" s="63">
        <f t="shared" si="43"/>
        <v>0.25</v>
      </c>
      <c r="H144" s="63">
        <f t="shared" si="43"/>
        <v>4.1666666666666664E-2</v>
      </c>
      <c r="I144" s="63">
        <f t="shared" si="43"/>
        <v>0</v>
      </c>
      <c r="J144" s="63">
        <f t="shared" si="43"/>
        <v>0</v>
      </c>
      <c r="K144" s="63">
        <f t="shared" si="43"/>
        <v>0</v>
      </c>
      <c r="L144" s="63">
        <f t="shared" si="43"/>
        <v>0</v>
      </c>
      <c r="M144" s="63">
        <f t="shared" si="43"/>
        <v>0</v>
      </c>
      <c r="N144" s="63">
        <f t="shared" si="43"/>
        <v>0</v>
      </c>
      <c r="V144" s="4"/>
      <c r="W144" s="4"/>
      <c r="X144">
        <v>0</v>
      </c>
      <c r="Y144">
        <v>1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35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39</v>
      </c>
      <c r="V145" s="4"/>
      <c r="W145" s="4"/>
      <c r="X145">
        <v>0</v>
      </c>
      <c r="Y145">
        <v>0</v>
      </c>
      <c r="Z145">
        <v>2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45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55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1</v>
      </c>
      <c r="AA153">
        <v>1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50</v>
      </c>
    </row>
    <row r="154" spans="2:37" ht="13.2" x14ac:dyDescent="0.25">
      <c r="L154" s="3"/>
      <c r="M154" s="3"/>
      <c r="V154" s="4"/>
      <c r="W154" s="4"/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0</v>
      </c>
      <c r="Z155">
        <v>2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45</v>
      </c>
    </row>
    <row r="156" spans="2:37" ht="13.2" x14ac:dyDescent="0.25">
      <c r="L156" s="3"/>
      <c r="M156" s="3"/>
      <c r="V156" s="4"/>
      <c r="W156" s="4"/>
      <c r="X156">
        <v>0</v>
      </c>
      <c r="Y156">
        <v>0</v>
      </c>
      <c r="Z156">
        <v>1</v>
      </c>
      <c r="AA156">
        <v>2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52</v>
      </c>
    </row>
    <row r="157" spans="2:37" ht="13.2" x14ac:dyDescent="0.25">
      <c r="L157" s="3"/>
      <c r="M157" s="3"/>
      <c r="V157" s="4"/>
      <c r="W157" s="4"/>
      <c r="X157">
        <v>0</v>
      </c>
      <c r="Y157">
        <v>0</v>
      </c>
      <c r="Z157">
        <v>4</v>
      </c>
      <c r="AA157">
        <v>2</v>
      </c>
      <c r="AB157">
        <v>1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51</v>
      </c>
    </row>
    <row r="158" spans="2:37" ht="13.2" x14ac:dyDescent="0.25">
      <c r="L158" s="3"/>
      <c r="M158" s="3"/>
      <c r="V158" s="4"/>
      <c r="W158" s="4"/>
      <c r="X158">
        <v>0</v>
      </c>
      <c r="Y158">
        <v>0</v>
      </c>
      <c r="Z158">
        <v>4</v>
      </c>
      <c r="AA158">
        <v>3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49</v>
      </c>
    </row>
    <row r="159" spans="2:37" ht="13.2" x14ac:dyDescent="0.25">
      <c r="L159" s="3"/>
      <c r="M159" s="3"/>
      <c r="V159" s="4"/>
      <c r="W159" s="4"/>
      <c r="X159">
        <v>0</v>
      </c>
      <c r="Y159">
        <v>0</v>
      </c>
      <c r="Z159">
        <v>2</v>
      </c>
      <c r="AA159">
        <v>1</v>
      </c>
      <c r="AB159">
        <v>2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55</v>
      </c>
    </row>
    <row r="160" spans="2:37" ht="13.2" x14ac:dyDescent="0.25">
      <c r="L160" s="3"/>
      <c r="M160" s="3"/>
      <c r="V160" s="4"/>
      <c r="W160" s="4"/>
      <c r="X160">
        <v>0</v>
      </c>
      <c r="Y160">
        <v>0</v>
      </c>
      <c r="Z160">
        <v>3</v>
      </c>
      <c r="AA160">
        <v>3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50</v>
      </c>
    </row>
    <row r="161" spans="2:37" ht="13.2" x14ac:dyDescent="0.25">
      <c r="L161" s="3"/>
      <c r="M161" s="3"/>
      <c r="V161" s="4"/>
      <c r="W161" s="4"/>
      <c r="X161">
        <v>0</v>
      </c>
      <c r="Y161">
        <v>0</v>
      </c>
      <c r="Z161">
        <v>1</v>
      </c>
      <c r="AA161">
        <v>1</v>
      </c>
      <c r="AB161">
        <v>1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55</v>
      </c>
    </row>
    <row r="162" spans="2:37" ht="13.2" x14ac:dyDescent="0.25">
      <c r="L162" s="3"/>
      <c r="M162" s="3"/>
      <c r="V162" s="4"/>
      <c r="W162" s="4"/>
      <c r="X162">
        <v>0</v>
      </c>
      <c r="Y162">
        <v>1</v>
      </c>
      <c r="Z162">
        <v>0</v>
      </c>
      <c r="AA162">
        <v>0</v>
      </c>
      <c r="AB162">
        <v>1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50</v>
      </c>
    </row>
    <row r="163" spans="2:37" ht="13.2" x14ac:dyDescent="0.25">
      <c r="L163" s="3"/>
      <c r="M163" s="3"/>
      <c r="V163" s="4"/>
      <c r="W163" s="4"/>
      <c r="X163">
        <v>0</v>
      </c>
      <c r="Y163">
        <v>0</v>
      </c>
      <c r="Z163">
        <v>0</v>
      </c>
      <c r="AA163">
        <v>3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55</v>
      </c>
    </row>
    <row r="164" spans="2:37" ht="13.2" x14ac:dyDescent="0.25">
      <c r="L164" s="3"/>
      <c r="M164" s="3"/>
      <c r="V164" s="4"/>
      <c r="W164" s="4"/>
      <c r="X164">
        <v>0</v>
      </c>
      <c r="Y164">
        <v>1</v>
      </c>
      <c r="Z164">
        <v>0</v>
      </c>
      <c r="AA164">
        <v>5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52</v>
      </c>
    </row>
    <row r="165" spans="2:37" ht="13.2" x14ac:dyDescent="0.25">
      <c r="L165" s="3"/>
      <c r="M165" s="3"/>
      <c r="V165" s="4"/>
      <c r="W165" s="4"/>
      <c r="X165">
        <v>0</v>
      </c>
      <c r="Y165">
        <v>0</v>
      </c>
      <c r="Z165">
        <v>4</v>
      </c>
      <c r="AA165">
        <v>1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47</v>
      </c>
    </row>
    <row r="166" spans="2:37" ht="13.2" x14ac:dyDescent="0.25">
      <c r="L166" s="3"/>
      <c r="M166" s="3"/>
      <c r="V166" s="4"/>
      <c r="W166" s="4"/>
      <c r="X166">
        <v>0</v>
      </c>
      <c r="Y166">
        <v>1</v>
      </c>
      <c r="Z166">
        <v>0</v>
      </c>
      <c r="AA166">
        <v>4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51</v>
      </c>
    </row>
    <row r="167" spans="2:37" ht="13.2" x14ac:dyDescent="0.25">
      <c r="L167" s="3"/>
      <c r="M167" s="3"/>
      <c r="V167" s="4"/>
      <c r="W167" s="4"/>
      <c r="X167">
        <v>0</v>
      </c>
      <c r="Y167">
        <v>0</v>
      </c>
      <c r="Z167">
        <v>2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45</v>
      </c>
    </row>
    <row r="168" spans="2:37" ht="13.2" x14ac:dyDescent="0.25">
      <c r="L168" s="3"/>
      <c r="M168" s="3"/>
      <c r="V168" s="4"/>
      <c r="W168" s="4"/>
      <c r="X168">
        <v>0</v>
      </c>
      <c r="Y168">
        <v>1</v>
      </c>
      <c r="Z168">
        <v>0</v>
      </c>
      <c r="AA168">
        <v>2</v>
      </c>
      <c r="AB168">
        <v>1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52</v>
      </c>
    </row>
    <row r="169" spans="2:37" ht="13.2" x14ac:dyDescent="0.25">
      <c r="L169" s="3"/>
      <c r="M169" s="3"/>
      <c r="V169" s="4"/>
      <c r="W169" s="4"/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1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45</v>
      </c>
    </row>
    <row r="171" spans="2:37" ht="13.2" x14ac:dyDescent="0.25">
      <c r="L171" s="3"/>
      <c r="M171" s="3"/>
      <c r="V171" s="4"/>
      <c r="W171" s="4"/>
      <c r="X171">
        <v>0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55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 t="shared" ref="C174:N174" si="44">C116</f>
        <v>de 0 à 30</v>
      </c>
      <c r="D174" s="365" t="str">
        <f t="shared" si="44"/>
        <v>de 30 à 40</v>
      </c>
      <c r="E174" s="365" t="str">
        <f>E116</f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0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0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0</v>
      </c>
      <c r="G183" s="41">
        <f t="shared" si="48"/>
        <v>0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1</v>
      </c>
      <c r="F184" s="41">
        <f t="shared" si="47"/>
        <v>1</v>
      </c>
      <c r="G184" s="41">
        <f t="shared" si="48"/>
        <v>0</v>
      </c>
      <c r="H184" s="41">
        <f t="shared" si="49"/>
        <v>0</v>
      </c>
      <c r="I184" s="41">
        <f t="shared" si="50"/>
        <v>0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1</v>
      </c>
      <c r="G185" s="41">
        <f t="shared" si="48"/>
        <v>0</v>
      </c>
      <c r="H185" s="41">
        <f t="shared" si="49"/>
        <v>0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2</v>
      </c>
      <c r="F186" s="41">
        <f t="shared" si="47"/>
        <v>0</v>
      </c>
      <c r="G186" s="41">
        <f t="shared" si="48"/>
        <v>0</v>
      </c>
      <c r="H186" s="41">
        <f t="shared" si="49"/>
        <v>0</v>
      </c>
      <c r="I186" s="41">
        <f t="shared" si="50"/>
        <v>0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0</v>
      </c>
      <c r="G187" s="41">
        <f t="shared" si="48"/>
        <v>0</v>
      </c>
      <c r="H187" s="41">
        <f t="shared" si="49"/>
        <v>0</v>
      </c>
      <c r="I187" s="41">
        <f t="shared" si="50"/>
        <v>0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0</v>
      </c>
      <c r="G188" s="41">
        <f t="shared" si="48"/>
        <v>0</v>
      </c>
      <c r="H188" s="41">
        <f t="shared" si="49"/>
        <v>0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0</v>
      </c>
      <c r="H189" s="41">
        <f t="shared" si="49"/>
        <v>0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0</v>
      </c>
      <c r="G190" s="41">
        <f t="shared" si="48"/>
        <v>0</v>
      </c>
      <c r="H190" s="41">
        <f t="shared" si="49"/>
        <v>0</v>
      </c>
      <c r="I190" s="41">
        <f t="shared" si="50"/>
        <v>0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1</v>
      </c>
      <c r="F191" s="41">
        <f t="shared" si="47"/>
        <v>0</v>
      </c>
      <c r="G191" s="41">
        <f t="shared" si="48"/>
        <v>0</v>
      </c>
      <c r="H191" s="41">
        <f t="shared" si="49"/>
        <v>0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0</v>
      </c>
      <c r="F192" s="41">
        <f t="shared" si="47"/>
        <v>0</v>
      </c>
      <c r="G192" s="41">
        <f t="shared" si="48"/>
        <v>0</v>
      </c>
      <c r="H192" s="41">
        <f t="shared" si="49"/>
        <v>0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0</v>
      </c>
      <c r="F193" s="41">
        <f t="shared" si="47"/>
        <v>0</v>
      </c>
      <c r="G193" s="41">
        <f t="shared" si="48"/>
        <v>0</v>
      </c>
      <c r="H193" s="41">
        <f t="shared" si="49"/>
        <v>0</v>
      </c>
      <c r="I193" s="41">
        <f t="shared" si="50"/>
        <v>0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1</v>
      </c>
      <c r="E194" s="41">
        <f t="shared" si="46"/>
        <v>1</v>
      </c>
      <c r="F194" s="41">
        <f t="shared" si="47"/>
        <v>1</v>
      </c>
      <c r="G194" s="41">
        <f t="shared" si="48"/>
        <v>0</v>
      </c>
      <c r="H194" s="41">
        <f t="shared" si="49"/>
        <v>0</v>
      </c>
      <c r="I194" s="41">
        <f t="shared" si="50"/>
        <v>0</v>
      </c>
      <c r="J194" s="41">
        <f t="shared" si="51"/>
        <v>0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2</v>
      </c>
      <c r="F195" s="41">
        <f t="shared" si="47"/>
        <v>1</v>
      </c>
      <c r="G195" s="41">
        <f t="shared" si="48"/>
        <v>0</v>
      </c>
      <c r="H195" s="41">
        <f t="shared" si="49"/>
        <v>0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0</v>
      </c>
      <c r="G196" s="41">
        <f t="shared" si="48"/>
        <v>0</v>
      </c>
      <c r="H196" s="41">
        <f t="shared" si="49"/>
        <v>0</v>
      </c>
      <c r="I196" s="41">
        <f t="shared" si="50"/>
        <v>0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1</v>
      </c>
      <c r="F197" s="41">
        <f t="shared" si="47"/>
        <v>0</v>
      </c>
      <c r="G197" s="41">
        <f t="shared" si="48"/>
        <v>0</v>
      </c>
      <c r="H197" s="41">
        <f t="shared" si="49"/>
        <v>0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57">SUM(C176:C199)</f>
        <v>0</v>
      </c>
      <c r="D200" s="53">
        <f t="shared" si="57"/>
        <v>1</v>
      </c>
      <c r="E200" s="53">
        <f t="shared" si="57"/>
        <v>8</v>
      </c>
      <c r="F200" s="53">
        <f t="shared" si="57"/>
        <v>4</v>
      </c>
      <c r="G200" s="53">
        <f t="shared" si="57"/>
        <v>0</v>
      </c>
      <c r="H200" s="53">
        <f t="shared" si="57"/>
        <v>0</v>
      </c>
      <c r="I200" s="53">
        <f t="shared" si="57"/>
        <v>0</v>
      </c>
      <c r="J200" s="53">
        <f t="shared" si="57"/>
        <v>0</v>
      </c>
      <c r="K200" s="53">
        <f t="shared" si="57"/>
        <v>0</v>
      </c>
      <c r="L200" s="53">
        <f t="shared" si="57"/>
        <v>0</v>
      </c>
      <c r="M200" s="53">
        <f t="shared" si="57"/>
        <v>0</v>
      </c>
      <c r="N200" s="53">
        <f t="shared" si="57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7.6923076923076927E-2</v>
      </c>
      <c r="E201" s="62">
        <f>E200/N203</f>
        <v>0.61538461538461542</v>
      </c>
      <c r="F201" s="62">
        <f>F200/N203</f>
        <v>0.30769230769230771</v>
      </c>
      <c r="G201" s="62">
        <f>G200/N203</f>
        <v>0</v>
      </c>
      <c r="H201" s="62">
        <f>H200/N203</f>
        <v>0</v>
      </c>
      <c r="I201" s="62">
        <f>I200/N203</f>
        <v>0</v>
      </c>
      <c r="J201" s="62">
        <f>J200/N203</f>
        <v>0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58">C200/24</f>
        <v>0</v>
      </c>
      <c r="D202" s="63">
        <f t="shared" si="58"/>
        <v>4.1666666666666664E-2</v>
      </c>
      <c r="E202" s="63">
        <f t="shared" si="58"/>
        <v>0.33333333333333331</v>
      </c>
      <c r="F202" s="63">
        <f t="shared" si="58"/>
        <v>0.16666666666666666</v>
      </c>
      <c r="G202" s="63">
        <f t="shared" si="58"/>
        <v>0</v>
      </c>
      <c r="H202" s="63">
        <f t="shared" si="58"/>
        <v>0</v>
      </c>
      <c r="I202" s="63">
        <f t="shared" si="58"/>
        <v>0</v>
      </c>
      <c r="J202" s="63">
        <f t="shared" si="58"/>
        <v>0</v>
      </c>
      <c r="K202" s="63">
        <f t="shared" si="58"/>
        <v>0</v>
      </c>
      <c r="L202" s="63">
        <f t="shared" si="58"/>
        <v>0</v>
      </c>
      <c r="M202" s="63">
        <f t="shared" si="58"/>
        <v>0</v>
      </c>
      <c r="N202" s="63">
        <f t="shared" si="58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13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73">
        <f>AB4</f>
        <v>43724</v>
      </c>
      <c r="H229" s="373"/>
      <c r="I229" s="373"/>
      <c r="J229" s="373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59">C174</f>
        <v>de 0 à 30</v>
      </c>
      <c r="D231" s="365" t="str">
        <f t="shared" si="59"/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7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0</v>
      </c>
      <c r="F237" s="41">
        <f t="shared" si="62"/>
        <v>0</v>
      </c>
      <c r="G237" s="41">
        <f t="shared" si="63"/>
        <v>0</v>
      </c>
      <c r="H237" s="41">
        <f t="shared" si="64"/>
        <v>0</v>
      </c>
      <c r="I237" s="41">
        <f t="shared" si="65"/>
        <v>0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1</v>
      </c>
      <c r="F238" s="41">
        <f t="shared" si="62"/>
        <v>0</v>
      </c>
      <c r="G238" s="41">
        <f t="shared" si="63"/>
        <v>0</v>
      </c>
      <c r="H238" s="41">
        <f t="shared" si="64"/>
        <v>0</v>
      </c>
      <c r="I238" s="41">
        <f t="shared" si="65"/>
        <v>0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0</v>
      </c>
      <c r="E239" s="41">
        <f t="shared" si="61"/>
        <v>2</v>
      </c>
      <c r="F239" s="41">
        <f t="shared" si="62"/>
        <v>0</v>
      </c>
      <c r="G239" s="41">
        <f t="shared" si="63"/>
        <v>0</v>
      </c>
      <c r="H239" s="41">
        <f t="shared" si="64"/>
        <v>0</v>
      </c>
      <c r="I239" s="41">
        <f t="shared" si="65"/>
        <v>0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0</v>
      </c>
      <c r="D240" s="41">
        <f t="shared" si="60"/>
        <v>0</v>
      </c>
      <c r="E240" s="41">
        <f t="shared" si="61"/>
        <v>1</v>
      </c>
      <c r="F240" s="41">
        <f t="shared" si="62"/>
        <v>2</v>
      </c>
      <c r="G240" s="41">
        <f t="shared" si="63"/>
        <v>0</v>
      </c>
      <c r="H240" s="41">
        <f t="shared" si="64"/>
        <v>0</v>
      </c>
      <c r="I240" s="41">
        <f t="shared" si="65"/>
        <v>0</v>
      </c>
      <c r="J240" s="41">
        <f t="shared" si="66"/>
        <v>0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0</v>
      </c>
      <c r="D241" s="41">
        <f t="shared" si="60"/>
        <v>0</v>
      </c>
      <c r="E241" s="41">
        <f t="shared" si="61"/>
        <v>4</v>
      </c>
      <c r="F241" s="41">
        <f t="shared" si="62"/>
        <v>2</v>
      </c>
      <c r="G241" s="41">
        <f t="shared" si="63"/>
        <v>0</v>
      </c>
      <c r="H241" s="41">
        <f t="shared" si="64"/>
        <v>0</v>
      </c>
      <c r="I241" s="41">
        <f t="shared" si="65"/>
        <v>0</v>
      </c>
      <c r="J241" s="41">
        <f t="shared" si="66"/>
        <v>0</v>
      </c>
      <c r="K241" s="41">
        <f t="shared" si="67"/>
        <v>0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0</v>
      </c>
      <c r="D242" s="41">
        <f t="shared" si="60"/>
        <v>0</v>
      </c>
      <c r="E242" s="41">
        <f t="shared" si="61"/>
        <v>2</v>
      </c>
      <c r="F242" s="41">
        <f t="shared" si="62"/>
        <v>1</v>
      </c>
      <c r="G242" s="41">
        <f t="shared" si="63"/>
        <v>0</v>
      </c>
      <c r="H242" s="41">
        <f t="shared" si="64"/>
        <v>0</v>
      </c>
      <c r="I242" s="41">
        <f t="shared" si="65"/>
        <v>0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0</v>
      </c>
      <c r="D243" s="41">
        <f t="shared" si="60"/>
        <v>1</v>
      </c>
      <c r="E243" s="41">
        <f t="shared" si="61"/>
        <v>1</v>
      </c>
      <c r="F243" s="41">
        <f t="shared" si="62"/>
        <v>0</v>
      </c>
      <c r="G243" s="41">
        <f t="shared" si="63"/>
        <v>1</v>
      </c>
      <c r="H243" s="41">
        <f t="shared" si="64"/>
        <v>0</v>
      </c>
      <c r="I243" s="41">
        <f t="shared" si="65"/>
        <v>0</v>
      </c>
      <c r="J243" s="41">
        <f t="shared" si="66"/>
        <v>0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0</v>
      </c>
      <c r="D244" s="41">
        <f t="shared" si="60"/>
        <v>0</v>
      </c>
      <c r="E244" s="41">
        <f t="shared" si="61"/>
        <v>5</v>
      </c>
      <c r="F244" s="41">
        <f t="shared" si="62"/>
        <v>1</v>
      </c>
      <c r="G244" s="41">
        <f t="shared" si="63"/>
        <v>0</v>
      </c>
      <c r="H244" s="41">
        <f t="shared" si="64"/>
        <v>0</v>
      </c>
      <c r="I244" s="41">
        <f t="shared" si="65"/>
        <v>0</v>
      </c>
      <c r="J244" s="41">
        <f t="shared" si="66"/>
        <v>0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0</v>
      </c>
      <c r="D245" s="41">
        <f t="shared" si="60"/>
        <v>0</v>
      </c>
      <c r="E245" s="41">
        <f t="shared" si="61"/>
        <v>2</v>
      </c>
      <c r="F245" s="41">
        <f t="shared" si="62"/>
        <v>1</v>
      </c>
      <c r="G245" s="41">
        <f t="shared" si="63"/>
        <v>0</v>
      </c>
      <c r="H245" s="41">
        <f t="shared" si="64"/>
        <v>0</v>
      </c>
      <c r="I245" s="41">
        <f t="shared" si="65"/>
        <v>0</v>
      </c>
      <c r="J245" s="41">
        <f t="shared" si="66"/>
        <v>0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0</v>
      </c>
      <c r="E246" s="41">
        <f t="shared" si="61"/>
        <v>2</v>
      </c>
      <c r="F246" s="41">
        <f t="shared" si="62"/>
        <v>1</v>
      </c>
      <c r="G246" s="41">
        <f t="shared" si="63"/>
        <v>0</v>
      </c>
      <c r="H246" s="41">
        <f t="shared" si="64"/>
        <v>0</v>
      </c>
      <c r="I246" s="41">
        <f t="shared" si="65"/>
        <v>0</v>
      </c>
      <c r="J246" s="41">
        <f t="shared" si="66"/>
        <v>0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0</v>
      </c>
      <c r="E247" s="41">
        <f t="shared" si="61"/>
        <v>0</v>
      </c>
      <c r="F247" s="41">
        <f t="shared" si="62"/>
        <v>0</v>
      </c>
      <c r="G247" s="41">
        <f t="shared" si="63"/>
        <v>0</v>
      </c>
      <c r="H247" s="41">
        <f t="shared" si="64"/>
        <v>0</v>
      </c>
      <c r="I247" s="41">
        <f t="shared" si="65"/>
        <v>0</v>
      </c>
      <c r="J247" s="41">
        <f t="shared" si="66"/>
        <v>0</v>
      </c>
      <c r="K247" s="41">
        <f t="shared" si="67"/>
        <v>0</v>
      </c>
      <c r="L247" s="41">
        <f t="shared" si="68"/>
        <v>0</v>
      </c>
      <c r="M247" s="41">
        <f t="shared" si="69"/>
        <v>1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0</v>
      </c>
      <c r="E248" s="41">
        <f t="shared" si="61"/>
        <v>3</v>
      </c>
      <c r="F248" s="41">
        <f t="shared" si="62"/>
        <v>4</v>
      </c>
      <c r="G248" s="41">
        <f t="shared" si="63"/>
        <v>0</v>
      </c>
      <c r="H248" s="41">
        <f t="shared" si="64"/>
        <v>1</v>
      </c>
      <c r="I248" s="41">
        <f t="shared" si="65"/>
        <v>0</v>
      </c>
      <c r="J248" s="41">
        <f t="shared" si="66"/>
        <v>0</v>
      </c>
      <c r="K248" s="41">
        <f t="shared" si="67"/>
        <v>0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0</v>
      </c>
      <c r="E249" s="41">
        <f t="shared" si="61"/>
        <v>5</v>
      </c>
      <c r="F249" s="41">
        <f t="shared" si="62"/>
        <v>3</v>
      </c>
      <c r="G249" s="41">
        <f t="shared" si="63"/>
        <v>0</v>
      </c>
      <c r="H249" s="41">
        <f t="shared" si="64"/>
        <v>0</v>
      </c>
      <c r="I249" s="41">
        <f t="shared" si="65"/>
        <v>0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0</v>
      </c>
      <c r="D250" s="41">
        <f t="shared" si="60"/>
        <v>1</v>
      </c>
      <c r="E250" s="41">
        <f t="shared" si="61"/>
        <v>1</v>
      </c>
      <c r="F250" s="41">
        <f t="shared" si="62"/>
        <v>1</v>
      </c>
      <c r="G250" s="41">
        <f t="shared" si="63"/>
        <v>0</v>
      </c>
      <c r="H250" s="41">
        <f t="shared" si="64"/>
        <v>0</v>
      </c>
      <c r="I250" s="41">
        <f t="shared" si="65"/>
        <v>0</v>
      </c>
      <c r="J250" s="41">
        <f t="shared" si="66"/>
        <v>0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0</v>
      </c>
      <c r="E251" s="41">
        <f t="shared" si="61"/>
        <v>2</v>
      </c>
      <c r="F251" s="41">
        <f t="shared" si="62"/>
        <v>1</v>
      </c>
      <c r="G251" s="41">
        <f t="shared" si="63"/>
        <v>0</v>
      </c>
      <c r="H251" s="41">
        <f t="shared" si="64"/>
        <v>0</v>
      </c>
      <c r="I251" s="41">
        <f t="shared" si="65"/>
        <v>0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0</v>
      </c>
      <c r="E252" s="41">
        <f t="shared" si="61"/>
        <v>1</v>
      </c>
      <c r="F252" s="41">
        <f t="shared" si="62"/>
        <v>0</v>
      </c>
      <c r="G252" s="41">
        <f t="shared" si="63"/>
        <v>0</v>
      </c>
      <c r="H252" s="41">
        <f t="shared" si="64"/>
        <v>0</v>
      </c>
      <c r="I252" s="41">
        <f t="shared" si="65"/>
        <v>0</v>
      </c>
      <c r="J252" s="41">
        <f t="shared" si="66"/>
        <v>0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0</v>
      </c>
      <c r="E253" s="41">
        <f t="shared" si="61"/>
        <v>0</v>
      </c>
      <c r="F253" s="41">
        <f t="shared" si="62"/>
        <v>0</v>
      </c>
      <c r="G253" s="41">
        <f t="shared" si="63"/>
        <v>0</v>
      </c>
      <c r="H253" s="41">
        <f t="shared" si="64"/>
        <v>0</v>
      </c>
      <c r="I253" s="41">
        <f t="shared" si="65"/>
        <v>0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1</v>
      </c>
      <c r="G254" s="41">
        <f t="shared" si="63"/>
        <v>0</v>
      </c>
      <c r="H254" s="41">
        <f t="shared" si="64"/>
        <v>0</v>
      </c>
      <c r="I254" s="41">
        <f t="shared" si="65"/>
        <v>0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0</v>
      </c>
      <c r="G255" s="41">
        <f t="shared" si="63"/>
        <v>0</v>
      </c>
      <c r="H255" s="41">
        <f t="shared" si="64"/>
        <v>0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0</v>
      </c>
      <c r="F256" s="41">
        <f t="shared" si="62"/>
        <v>0</v>
      </c>
      <c r="G256" s="41">
        <f t="shared" si="63"/>
        <v>0</v>
      </c>
      <c r="H256" s="41">
        <f t="shared" si="64"/>
        <v>0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72">SUM(C233:C256)</f>
        <v>0</v>
      </c>
      <c r="D257" s="53">
        <f t="shared" si="72"/>
        <v>2</v>
      </c>
      <c r="E257" s="53">
        <f t="shared" si="72"/>
        <v>32</v>
      </c>
      <c r="F257" s="53">
        <f t="shared" si="72"/>
        <v>18</v>
      </c>
      <c r="G257" s="53">
        <f t="shared" si="72"/>
        <v>1</v>
      </c>
      <c r="H257" s="53">
        <f t="shared" si="72"/>
        <v>1</v>
      </c>
      <c r="I257" s="53">
        <f t="shared" si="72"/>
        <v>0</v>
      </c>
      <c r="J257" s="53">
        <f t="shared" si="72"/>
        <v>0</v>
      </c>
      <c r="K257" s="53">
        <f t="shared" si="72"/>
        <v>0</v>
      </c>
      <c r="L257" s="53">
        <f t="shared" si="72"/>
        <v>0</v>
      </c>
      <c r="M257" s="53">
        <f t="shared" si="72"/>
        <v>1</v>
      </c>
      <c r="N257" s="53">
        <f t="shared" si="72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0</v>
      </c>
      <c r="D258" s="62">
        <f>D257/N260</f>
        <v>3.6363636363636362E-2</v>
      </c>
      <c r="E258" s="62">
        <f>E257/N260</f>
        <v>0.58181818181818179</v>
      </c>
      <c r="F258" s="62">
        <f>F257/N260</f>
        <v>0.32727272727272727</v>
      </c>
      <c r="G258" s="62">
        <f>G257/N260</f>
        <v>1.8181818181818181E-2</v>
      </c>
      <c r="H258" s="62">
        <f>H257/N260</f>
        <v>1.8181818181818181E-2</v>
      </c>
      <c r="I258" s="62">
        <f>I257/N260</f>
        <v>0</v>
      </c>
      <c r="J258" s="62">
        <f>J257/N260</f>
        <v>0</v>
      </c>
      <c r="K258" s="62">
        <f>K257/N260</f>
        <v>0</v>
      </c>
      <c r="L258" s="62">
        <f>L257/N260</f>
        <v>0</v>
      </c>
      <c r="M258" s="62">
        <f>M257/N260</f>
        <v>1.8181818181818181E-2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73">C257/24</f>
        <v>0</v>
      </c>
      <c r="D259" s="63">
        <f t="shared" si="73"/>
        <v>8.3333333333333329E-2</v>
      </c>
      <c r="E259" s="63">
        <f t="shared" si="73"/>
        <v>1.3333333333333333</v>
      </c>
      <c r="F259" s="63">
        <f t="shared" si="73"/>
        <v>0.75</v>
      </c>
      <c r="G259" s="63">
        <f t="shared" si="73"/>
        <v>4.1666666666666664E-2</v>
      </c>
      <c r="H259" s="63">
        <f t="shared" si="73"/>
        <v>4.1666666666666664E-2</v>
      </c>
      <c r="I259" s="63">
        <f t="shared" si="73"/>
        <v>0</v>
      </c>
      <c r="J259" s="63">
        <f t="shared" si="73"/>
        <v>0</v>
      </c>
      <c r="K259" s="63">
        <f t="shared" si="73"/>
        <v>0</v>
      </c>
      <c r="L259" s="63">
        <f t="shared" si="73"/>
        <v>0</v>
      </c>
      <c r="M259" s="63">
        <f t="shared" si="73"/>
        <v>4.1666666666666664E-2</v>
      </c>
      <c r="N259" s="63">
        <f t="shared" si="73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55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73">
        <f>AC4</f>
        <v>43725</v>
      </c>
      <c r="H287" s="373"/>
      <c r="I287" s="373"/>
      <c r="J287" s="373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74">C231</f>
        <v>de 0 à 30</v>
      </c>
      <c r="D289" s="365" t="str">
        <f t="shared" si="74"/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7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0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0</v>
      </c>
      <c r="F295" s="41">
        <f t="shared" si="77"/>
        <v>0</v>
      </c>
      <c r="G295" s="41">
        <f t="shared" si="78"/>
        <v>0</v>
      </c>
      <c r="H295" s="41">
        <f t="shared" si="79"/>
        <v>0</v>
      </c>
      <c r="I295" s="41">
        <f t="shared" si="80"/>
        <v>0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1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0</v>
      </c>
      <c r="E296" s="41">
        <f t="shared" si="76"/>
        <v>1</v>
      </c>
      <c r="F296" s="41">
        <f t="shared" si="77"/>
        <v>1</v>
      </c>
      <c r="G296" s="41">
        <f t="shared" si="78"/>
        <v>0</v>
      </c>
      <c r="H296" s="41">
        <f t="shared" si="79"/>
        <v>0</v>
      </c>
      <c r="I296" s="41">
        <f t="shared" si="80"/>
        <v>0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0</v>
      </c>
      <c r="E297" s="41">
        <f t="shared" si="76"/>
        <v>1</v>
      </c>
      <c r="F297" s="41">
        <f t="shared" si="77"/>
        <v>0</v>
      </c>
      <c r="G297" s="41">
        <f t="shared" si="78"/>
        <v>0</v>
      </c>
      <c r="H297" s="41">
        <f t="shared" si="79"/>
        <v>0</v>
      </c>
      <c r="I297" s="41">
        <f t="shared" si="80"/>
        <v>0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0</v>
      </c>
      <c r="E298" s="41">
        <f t="shared" si="76"/>
        <v>1</v>
      </c>
      <c r="F298" s="41">
        <f t="shared" si="77"/>
        <v>0</v>
      </c>
      <c r="G298" s="41">
        <f t="shared" si="78"/>
        <v>1</v>
      </c>
      <c r="H298" s="41">
        <f t="shared" si="79"/>
        <v>0</v>
      </c>
      <c r="I298" s="41">
        <f t="shared" si="80"/>
        <v>0</v>
      </c>
      <c r="J298" s="41">
        <f t="shared" si="81"/>
        <v>0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0</v>
      </c>
      <c r="E299" s="41">
        <f t="shared" si="76"/>
        <v>2</v>
      </c>
      <c r="F299" s="41">
        <f t="shared" si="77"/>
        <v>2</v>
      </c>
      <c r="G299" s="41">
        <f t="shared" si="78"/>
        <v>0</v>
      </c>
      <c r="H299" s="41">
        <f t="shared" si="79"/>
        <v>1</v>
      </c>
      <c r="I299" s="41">
        <f t="shared" si="80"/>
        <v>0</v>
      </c>
      <c r="J299" s="41">
        <f t="shared" si="81"/>
        <v>0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0</v>
      </c>
      <c r="E300" s="41">
        <f t="shared" si="76"/>
        <v>1</v>
      </c>
      <c r="F300" s="41">
        <f t="shared" si="77"/>
        <v>2</v>
      </c>
      <c r="G300" s="41">
        <f t="shared" si="78"/>
        <v>1</v>
      </c>
      <c r="H300" s="41">
        <f t="shared" si="79"/>
        <v>0</v>
      </c>
      <c r="I300" s="41">
        <f t="shared" si="80"/>
        <v>0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0</v>
      </c>
      <c r="E301" s="41">
        <f t="shared" si="76"/>
        <v>1</v>
      </c>
      <c r="F301" s="41">
        <f t="shared" si="77"/>
        <v>1</v>
      </c>
      <c r="G301" s="41">
        <f t="shared" si="78"/>
        <v>1</v>
      </c>
      <c r="H301" s="41">
        <f t="shared" si="79"/>
        <v>0</v>
      </c>
      <c r="I301" s="41">
        <f t="shared" si="80"/>
        <v>0</v>
      </c>
      <c r="J301" s="41">
        <f t="shared" si="81"/>
        <v>0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1</v>
      </c>
      <c r="E302" s="41">
        <f t="shared" si="76"/>
        <v>6</v>
      </c>
      <c r="F302" s="41">
        <f t="shared" si="77"/>
        <v>4</v>
      </c>
      <c r="G302" s="41">
        <f t="shared" si="78"/>
        <v>1</v>
      </c>
      <c r="H302" s="41">
        <f t="shared" si="79"/>
        <v>0</v>
      </c>
      <c r="I302" s="41">
        <f t="shared" si="80"/>
        <v>0</v>
      </c>
      <c r="J302" s="41">
        <f t="shared" si="81"/>
        <v>0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0</v>
      </c>
      <c r="E303" s="41">
        <f t="shared" si="76"/>
        <v>0</v>
      </c>
      <c r="F303" s="41">
        <f t="shared" si="77"/>
        <v>1</v>
      </c>
      <c r="G303" s="41">
        <f t="shared" si="78"/>
        <v>0</v>
      </c>
      <c r="H303" s="41">
        <f t="shared" si="79"/>
        <v>0</v>
      </c>
      <c r="I303" s="41">
        <f t="shared" si="80"/>
        <v>0</v>
      </c>
      <c r="J303" s="41">
        <f t="shared" si="81"/>
        <v>0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0</v>
      </c>
      <c r="D304" s="41">
        <f t="shared" si="75"/>
        <v>0</v>
      </c>
      <c r="E304" s="41">
        <f t="shared" si="76"/>
        <v>1</v>
      </c>
      <c r="F304" s="41">
        <f t="shared" si="77"/>
        <v>1</v>
      </c>
      <c r="G304" s="41">
        <f t="shared" si="78"/>
        <v>1</v>
      </c>
      <c r="H304" s="41">
        <f t="shared" si="79"/>
        <v>0</v>
      </c>
      <c r="I304" s="41">
        <f t="shared" si="80"/>
        <v>0</v>
      </c>
      <c r="J304" s="41">
        <f t="shared" si="81"/>
        <v>0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0</v>
      </c>
      <c r="E305" s="41">
        <f t="shared" si="76"/>
        <v>2</v>
      </c>
      <c r="F305" s="41">
        <f t="shared" si="77"/>
        <v>2</v>
      </c>
      <c r="G305" s="41">
        <f t="shared" si="78"/>
        <v>0</v>
      </c>
      <c r="H305" s="41">
        <f t="shared" si="79"/>
        <v>0</v>
      </c>
      <c r="I305" s="41">
        <f t="shared" si="80"/>
        <v>0</v>
      </c>
      <c r="J305" s="41">
        <f t="shared" si="81"/>
        <v>0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1</v>
      </c>
      <c r="E306" s="41">
        <f t="shared" si="76"/>
        <v>1</v>
      </c>
      <c r="F306" s="41">
        <f t="shared" si="77"/>
        <v>4</v>
      </c>
      <c r="G306" s="41">
        <f t="shared" si="78"/>
        <v>0</v>
      </c>
      <c r="H306" s="41">
        <f t="shared" si="79"/>
        <v>0</v>
      </c>
      <c r="I306" s="41">
        <f t="shared" si="80"/>
        <v>0</v>
      </c>
      <c r="J306" s="41">
        <f t="shared" si="81"/>
        <v>0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0</v>
      </c>
      <c r="D307" s="41">
        <f t="shared" si="75"/>
        <v>1</v>
      </c>
      <c r="E307" s="41">
        <f t="shared" si="76"/>
        <v>3</v>
      </c>
      <c r="F307" s="41">
        <f t="shared" si="77"/>
        <v>1</v>
      </c>
      <c r="G307" s="41">
        <f t="shared" si="78"/>
        <v>1</v>
      </c>
      <c r="H307" s="41">
        <f t="shared" si="79"/>
        <v>0</v>
      </c>
      <c r="I307" s="41">
        <f t="shared" si="80"/>
        <v>0</v>
      </c>
      <c r="J307" s="41">
        <f t="shared" si="81"/>
        <v>0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0</v>
      </c>
      <c r="E308" s="41">
        <f t="shared" si="76"/>
        <v>3</v>
      </c>
      <c r="F308" s="41">
        <f t="shared" si="77"/>
        <v>2</v>
      </c>
      <c r="G308" s="41">
        <f t="shared" si="78"/>
        <v>0</v>
      </c>
      <c r="H308" s="41">
        <f t="shared" si="79"/>
        <v>0</v>
      </c>
      <c r="I308" s="41">
        <f t="shared" si="80"/>
        <v>0</v>
      </c>
      <c r="J308" s="41">
        <f t="shared" si="81"/>
        <v>0</v>
      </c>
      <c r="K308" s="41">
        <f t="shared" si="82"/>
        <v>0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0</v>
      </c>
      <c r="E309" s="41">
        <f t="shared" si="76"/>
        <v>1</v>
      </c>
      <c r="F309" s="41">
        <f t="shared" si="77"/>
        <v>5</v>
      </c>
      <c r="G309" s="41">
        <f t="shared" si="78"/>
        <v>0</v>
      </c>
      <c r="H309" s="41">
        <f t="shared" si="79"/>
        <v>0</v>
      </c>
      <c r="I309" s="41">
        <f t="shared" si="80"/>
        <v>0</v>
      </c>
      <c r="J309" s="41">
        <f t="shared" si="81"/>
        <v>0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1</v>
      </c>
      <c r="E310" s="41">
        <f t="shared" si="76"/>
        <v>0</v>
      </c>
      <c r="F310" s="41">
        <f t="shared" si="77"/>
        <v>0</v>
      </c>
      <c r="G310" s="41">
        <f t="shared" si="78"/>
        <v>0</v>
      </c>
      <c r="H310" s="41">
        <f t="shared" si="79"/>
        <v>0</v>
      </c>
      <c r="I310" s="41">
        <f t="shared" si="80"/>
        <v>0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0</v>
      </c>
      <c r="E311" s="41">
        <f t="shared" si="76"/>
        <v>2</v>
      </c>
      <c r="F311" s="41">
        <f t="shared" si="77"/>
        <v>0</v>
      </c>
      <c r="G311" s="41">
        <f t="shared" si="78"/>
        <v>0</v>
      </c>
      <c r="H311" s="41">
        <f t="shared" si="79"/>
        <v>0</v>
      </c>
      <c r="I311" s="41">
        <f t="shared" si="80"/>
        <v>0</v>
      </c>
      <c r="J311" s="41">
        <f t="shared" si="81"/>
        <v>0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0</v>
      </c>
      <c r="F312" s="41">
        <f t="shared" si="77"/>
        <v>0</v>
      </c>
      <c r="G312" s="41">
        <f t="shared" si="78"/>
        <v>0</v>
      </c>
      <c r="H312" s="41">
        <f t="shared" si="79"/>
        <v>0</v>
      </c>
      <c r="I312" s="41">
        <f t="shared" si="80"/>
        <v>0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0</v>
      </c>
      <c r="F313" s="41">
        <f t="shared" si="77"/>
        <v>1</v>
      </c>
      <c r="G313" s="41">
        <f t="shared" si="78"/>
        <v>0</v>
      </c>
      <c r="H313" s="41">
        <f t="shared" si="79"/>
        <v>0</v>
      </c>
      <c r="I313" s="41">
        <f t="shared" si="80"/>
        <v>0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87">SUM(C291:C314)</f>
        <v>0</v>
      </c>
      <c r="D315" s="53">
        <f t="shared" si="87"/>
        <v>4</v>
      </c>
      <c r="E315" s="53">
        <f t="shared" si="87"/>
        <v>26</v>
      </c>
      <c r="F315" s="53">
        <f t="shared" si="87"/>
        <v>27</v>
      </c>
      <c r="G315" s="53">
        <f t="shared" si="87"/>
        <v>6</v>
      </c>
      <c r="H315" s="53">
        <f t="shared" si="87"/>
        <v>1</v>
      </c>
      <c r="I315" s="53">
        <f t="shared" si="87"/>
        <v>0</v>
      </c>
      <c r="J315" s="53">
        <f t="shared" si="87"/>
        <v>0</v>
      </c>
      <c r="K315" s="53">
        <f t="shared" si="87"/>
        <v>0</v>
      </c>
      <c r="L315" s="53">
        <f t="shared" si="87"/>
        <v>0</v>
      </c>
      <c r="M315" s="53">
        <f t="shared" si="87"/>
        <v>1</v>
      </c>
      <c r="N315" s="53">
        <f t="shared" si="87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0</v>
      </c>
      <c r="D316" s="62">
        <f>D315/N318</f>
        <v>6.1538461538461542E-2</v>
      </c>
      <c r="E316" s="62">
        <f>E315/N318</f>
        <v>0.4</v>
      </c>
      <c r="F316" s="62">
        <f>F315/N318</f>
        <v>0.41538461538461541</v>
      </c>
      <c r="G316" s="62">
        <f>G315/N318</f>
        <v>9.2307692307692313E-2</v>
      </c>
      <c r="H316" s="62">
        <f>H315/N318</f>
        <v>1.5384615384615385E-2</v>
      </c>
      <c r="I316" s="62">
        <f>I315/N318</f>
        <v>0</v>
      </c>
      <c r="J316" s="62">
        <f>J315/N318</f>
        <v>0</v>
      </c>
      <c r="K316" s="62">
        <f>K315/N318</f>
        <v>0</v>
      </c>
      <c r="L316" s="62">
        <f>L315/N318</f>
        <v>0</v>
      </c>
      <c r="M316" s="62">
        <f>M315/N318</f>
        <v>1.5384615384615385E-2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88">C315/24</f>
        <v>0</v>
      </c>
      <c r="D317" s="63">
        <f t="shared" si="88"/>
        <v>0.16666666666666666</v>
      </c>
      <c r="E317" s="63">
        <f t="shared" si="88"/>
        <v>1.0833333333333333</v>
      </c>
      <c r="F317" s="63">
        <f t="shared" si="88"/>
        <v>1.125</v>
      </c>
      <c r="G317" s="63">
        <f t="shared" si="88"/>
        <v>0.25</v>
      </c>
      <c r="H317" s="63">
        <f t="shared" si="88"/>
        <v>4.1666666666666664E-2</v>
      </c>
      <c r="I317" s="63">
        <f t="shared" si="88"/>
        <v>0</v>
      </c>
      <c r="J317" s="63">
        <f t="shared" si="88"/>
        <v>0</v>
      </c>
      <c r="K317" s="63">
        <f t="shared" si="88"/>
        <v>0</v>
      </c>
      <c r="L317" s="63">
        <f t="shared" si="88"/>
        <v>0</v>
      </c>
      <c r="M317" s="63">
        <f t="shared" si="88"/>
        <v>4.1666666666666664E-2</v>
      </c>
      <c r="N317" s="63">
        <f t="shared" si="88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65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73">
        <f>AD4</f>
        <v>43726</v>
      </c>
      <c r="H345" s="373"/>
      <c r="I345" s="373"/>
      <c r="J345" s="373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89">C289</f>
        <v>de 0 à 30</v>
      </c>
      <c r="D347" s="365" t="str">
        <f t="shared" si="89"/>
        <v>de 30 à 40</v>
      </c>
      <c r="E347" s="365" t="str">
        <f t="shared" si="89"/>
        <v>de 40 à 50</v>
      </c>
      <c r="F347" s="374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75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0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1</v>
      </c>
      <c r="F353" s="41">
        <f t="shared" si="92"/>
        <v>1</v>
      </c>
      <c r="G353" s="41">
        <f t="shared" si="93"/>
        <v>0</v>
      </c>
      <c r="H353" s="41">
        <f t="shared" si="94"/>
        <v>0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0</v>
      </c>
      <c r="E354" s="41">
        <f t="shared" si="91"/>
        <v>0</v>
      </c>
      <c r="F354" s="41">
        <f t="shared" si="92"/>
        <v>0</v>
      </c>
      <c r="G354" s="41">
        <f t="shared" si="93"/>
        <v>0</v>
      </c>
      <c r="H354" s="41">
        <f t="shared" si="94"/>
        <v>0</v>
      </c>
      <c r="I354" s="41">
        <f t="shared" si="95"/>
        <v>0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0</v>
      </c>
      <c r="E355" s="41">
        <f t="shared" si="91"/>
        <v>2</v>
      </c>
      <c r="F355" s="41">
        <f t="shared" si="92"/>
        <v>0</v>
      </c>
      <c r="G355" s="41">
        <f t="shared" si="93"/>
        <v>0</v>
      </c>
      <c r="H355" s="41">
        <f t="shared" si="94"/>
        <v>0</v>
      </c>
      <c r="I355" s="41">
        <f t="shared" si="95"/>
        <v>0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0</v>
      </c>
      <c r="E356" s="41">
        <f t="shared" si="91"/>
        <v>1</v>
      </c>
      <c r="F356" s="41">
        <f t="shared" si="92"/>
        <v>2</v>
      </c>
      <c r="G356" s="41">
        <f t="shared" si="93"/>
        <v>0</v>
      </c>
      <c r="H356" s="41">
        <f t="shared" si="94"/>
        <v>0</v>
      </c>
      <c r="I356" s="41">
        <f t="shared" si="95"/>
        <v>0</v>
      </c>
      <c r="J356" s="41">
        <f t="shared" si="96"/>
        <v>0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0</v>
      </c>
      <c r="D357" s="41">
        <f t="shared" si="90"/>
        <v>0</v>
      </c>
      <c r="E357" s="41">
        <f t="shared" si="91"/>
        <v>4</v>
      </c>
      <c r="F357" s="41">
        <f t="shared" si="92"/>
        <v>2</v>
      </c>
      <c r="G357" s="41">
        <f t="shared" si="93"/>
        <v>1</v>
      </c>
      <c r="H357" s="41">
        <f t="shared" si="94"/>
        <v>0</v>
      </c>
      <c r="I357" s="41">
        <f t="shared" si="95"/>
        <v>0</v>
      </c>
      <c r="J357" s="41">
        <f t="shared" si="96"/>
        <v>0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0</v>
      </c>
      <c r="E358" s="41">
        <f t="shared" si="91"/>
        <v>4</v>
      </c>
      <c r="F358" s="41">
        <f t="shared" si="92"/>
        <v>3</v>
      </c>
      <c r="G358" s="41">
        <f t="shared" si="93"/>
        <v>0</v>
      </c>
      <c r="H358" s="41">
        <f t="shared" si="94"/>
        <v>0</v>
      </c>
      <c r="I358" s="41">
        <f t="shared" si="95"/>
        <v>0</v>
      </c>
      <c r="J358" s="41">
        <f t="shared" si="96"/>
        <v>0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0</v>
      </c>
      <c r="D359" s="41">
        <f t="shared" si="90"/>
        <v>0</v>
      </c>
      <c r="E359" s="41">
        <f t="shared" si="91"/>
        <v>2</v>
      </c>
      <c r="F359" s="41">
        <f t="shared" si="92"/>
        <v>1</v>
      </c>
      <c r="G359" s="41">
        <f t="shared" si="93"/>
        <v>2</v>
      </c>
      <c r="H359" s="41">
        <f t="shared" si="94"/>
        <v>0</v>
      </c>
      <c r="I359" s="41">
        <f t="shared" si="95"/>
        <v>0</v>
      </c>
      <c r="J359" s="41">
        <f t="shared" si="96"/>
        <v>0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0</v>
      </c>
      <c r="E360" s="41">
        <f t="shared" si="91"/>
        <v>3</v>
      </c>
      <c r="F360" s="41">
        <f t="shared" si="92"/>
        <v>3</v>
      </c>
      <c r="G360" s="41">
        <f t="shared" si="93"/>
        <v>0</v>
      </c>
      <c r="H360" s="41">
        <f t="shared" si="94"/>
        <v>0</v>
      </c>
      <c r="I360" s="41">
        <f t="shared" si="95"/>
        <v>0</v>
      </c>
      <c r="J360" s="41">
        <f t="shared" si="96"/>
        <v>0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0</v>
      </c>
      <c r="E361" s="41">
        <f t="shared" si="91"/>
        <v>1</v>
      </c>
      <c r="F361" s="41">
        <f t="shared" si="92"/>
        <v>1</v>
      </c>
      <c r="G361" s="41">
        <f t="shared" si="93"/>
        <v>1</v>
      </c>
      <c r="H361" s="41">
        <f t="shared" si="94"/>
        <v>0</v>
      </c>
      <c r="I361" s="41">
        <f t="shared" si="95"/>
        <v>0</v>
      </c>
      <c r="J361" s="41">
        <f t="shared" si="96"/>
        <v>0</v>
      </c>
      <c r="K361" s="41">
        <f t="shared" si="97"/>
        <v>0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0</v>
      </c>
      <c r="D362" s="41">
        <f t="shared" si="90"/>
        <v>1</v>
      </c>
      <c r="E362" s="41">
        <f t="shared" si="91"/>
        <v>0</v>
      </c>
      <c r="F362" s="41">
        <f t="shared" si="92"/>
        <v>0</v>
      </c>
      <c r="G362" s="41">
        <f t="shared" si="93"/>
        <v>1</v>
      </c>
      <c r="H362" s="41">
        <f t="shared" si="94"/>
        <v>0</v>
      </c>
      <c r="I362" s="41">
        <f t="shared" si="95"/>
        <v>0</v>
      </c>
      <c r="J362" s="41">
        <f t="shared" si="96"/>
        <v>0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0</v>
      </c>
      <c r="D363" s="41">
        <f t="shared" si="90"/>
        <v>0</v>
      </c>
      <c r="E363" s="41">
        <f t="shared" si="91"/>
        <v>0</v>
      </c>
      <c r="F363" s="41">
        <f t="shared" si="92"/>
        <v>3</v>
      </c>
      <c r="G363" s="41">
        <f t="shared" si="93"/>
        <v>0</v>
      </c>
      <c r="H363" s="41">
        <f t="shared" si="94"/>
        <v>0</v>
      </c>
      <c r="I363" s="41">
        <f t="shared" si="95"/>
        <v>0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0</v>
      </c>
      <c r="D364" s="41">
        <f t="shared" si="90"/>
        <v>1</v>
      </c>
      <c r="E364" s="41">
        <f t="shared" si="91"/>
        <v>0</v>
      </c>
      <c r="F364" s="41">
        <f t="shared" si="92"/>
        <v>5</v>
      </c>
      <c r="G364" s="41">
        <f t="shared" si="93"/>
        <v>0</v>
      </c>
      <c r="H364" s="41">
        <f t="shared" si="94"/>
        <v>0</v>
      </c>
      <c r="I364" s="41">
        <f t="shared" si="95"/>
        <v>0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0</v>
      </c>
      <c r="D365" s="41">
        <f t="shared" si="90"/>
        <v>0</v>
      </c>
      <c r="E365" s="41">
        <f t="shared" si="91"/>
        <v>4</v>
      </c>
      <c r="F365" s="41">
        <f t="shared" si="92"/>
        <v>1</v>
      </c>
      <c r="G365" s="41">
        <f t="shared" si="93"/>
        <v>0</v>
      </c>
      <c r="H365" s="41">
        <f t="shared" si="94"/>
        <v>0</v>
      </c>
      <c r="I365" s="41">
        <f t="shared" si="95"/>
        <v>0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1</v>
      </c>
      <c r="E366" s="41">
        <f t="shared" si="91"/>
        <v>0</v>
      </c>
      <c r="F366" s="41">
        <f t="shared" si="92"/>
        <v>4</v>
      </c>
      <c r="G366" s="41">
        <f t="shared" si="93"/>
        <v>0</v>
      </c>
      <c r="H366" s="41">
        <f t="shared" si="94"/>
        <v>0</v>
      </c>
      <c r="I366" s="41">
        <f t="shared" si="95"/>
        <v>0</v>
      </c>
      <c r="J366" s="41">
        <f t="shared" si="96"/>
        <v>0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0</v>
      </c>
      <c r="E367" s="41">
        <f t="shared" si="91"/>
        <v>2</v>
      </c>
      <c r="F367" s="41">
        <f t="shared" si="92"/>
        <v>0</v>
      </c>
      <c r="G367" s="41">
        <f t="shared" si="93"/>
        <v>0</v>
      </c>
      <c r="H367" s="41">
        <f t="shared" si="94"/>
        <v>0</v>
      </c>
      <c r="I367" s="41">
        <f t="shared" si="95"/>
        <v>0</v>
      </c>
      <c r="J367" s="41">
        <f t="shared" si="96"/>
        <v>0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1</v>
      </c>
      <c r="E368" s="41">
        <f t="shared" si="91"/>
        <v>0</v>
      </c>
      <c r="F368" s="41">
        <f t="shared" si="92"/>
        <v>2</v>
      </c>
      <c r="G368" s="41">
        <f t="shared" si="93"/>
        <v>1</v>
      </c>
      <c r="H368" s="41">
        <f t="shared" si="94"/>
        <v>0</v>
      </c>
      <c r="I368" s="41">
        <f t="shared" si="95"/>
        <v>0</v>
      </c>
      <c r="J368" s="41">
        <f t="shared" si="96"/>
        <v>0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0</v>
      </c>
      <c r="E369" s="41">
        <f t="shared" si="91"/>
        <v>0</v>
      </c>
      <c r="F369" s="41">
        <f t="shared" si="92"/>
        <v>0</v>
      </c>
      <c r="G369" s="41">
        <f t="shared" si="93"/>
        <v>0</v>
      </c>
      <c r="H369" s="41">
        <f t="shared" si="94"/>
        <v>0</v>
      </c>
      <c r="I369" s="41">
        <f t="shared" si="95"/>
        <v>0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1</v>
      </c>
      <c r="F370" s="41">
        <f t="shared" si="92"/>
        <v>0</v>
      </c>
      <c r="G370" s="41">
        <f t="shared" si="93"/>
        <v>0</v>
      </c>
      <c r="H370" s="41">
        <f t="shared" si="94"/>
        <v>0</v>
      </c>
      <c r="I370" s="41">
        <f t="shared" si="95"/>
        <v>0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0</v>
      </c>
      <c r="E371" s="41">
        <f t="shared" si="91"/>
        <v>0</v>
      </c>
      <c r="F371" s="41">
        <f t="shared" si="92"/>
        <v>1</v>
      </c>
      <c r="G371" s="41">
        <f t="shared" si="93"/>
        <v>0</v>
      </c>
      <c r="H371" s="41">
        <f t="shared" si="94"/>
        <v>0</v>
      </c>
      <c r="I371" s="41">
        <f t="shared" si="95"/>
        <v>0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02">SUM(C349:C372)</f>
        <v>0</v>
      </c>
      <c r="D373" s="53">
        <f t="shared" si="102"/>
        <v>4</v>
      </c>
      <c r="E373" s="53">
        <f t="shared" si="102"/>
        <v>25</v>
      </c>
      <c r="F373" s="53">
        <f t="shared" si="102"/>
        <v>29</v>
      </c>
      <c r="G373" s="53">
        <f t="shared" si="102"/>
        <v>6</v>
      </c>
      <c r="H373" s="53">
        <f t="shared" si="102"/>
        <v>0</v>
      </c>
      <c r="I373" s="53">
        <f t="shared" si="102"/>
        <v>0</v>
      </c>
      <c r="J373" s="53">
        <f t="shared" si="102"/>
        <v>0</v>
      </c>
      <c r="K373" s="53">
        <f t="shared" si="102"/>
        <v>0</v>
      </c>
      <c r="L373" s="53">
        <f t="shared" si="102"/>
        <v>0</v>
      </c>
      <c r="M373" s="53">
        <f t="shared" si="102"/>
        <v>0</v>
      </c>
      <c r="N373" s="53">
        <f t="shared" si="102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0</v>
      </c>
      <c r="D374" s="62">
        <f>D373/N376</f>
        <v>6.25E-2</v>
      </c>
      <c r="E374" s="62">
        <f>E373/N376</f>
        <v>0.390625</v>
      </c>
      <c r="F374" s="62">
        <f>F373/N376</f>
        <v>0.453125</v>
      </c>
      <c r="G374" s="62">
        <f>G373/N376</f>
        <v>9.375E-2</v>
      </c>
      <c r="H374" s="62">
        <f>H373/N376</f>
        <v>0</v>
      </c>
      <c r="I374" s="62">
        <f>I373/N376</f>
        <v>0</v>
      </c>
      <c r="J374" s="62">
        <f>J373/N376</f>
        <v>0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03">C373/24</f>
        <v>0</v>
      </c>
      <c r="D375" s="63">
        <f t="shared" si="103"/>
        <v>0.16666666666666666</v>
      </c>
      <c r="E375" s="63">
        <f t="shared" si="103"/>
        <v>1.0416666666666667</v>
      </c>
      <c r="F375" s="63">
        <f t="shared" si="103"/>
        <v>1.2083333333333333</v>
      </c>
      <c r="G375" s="63">
        <f t="shared" si="103"/>
        <v>0.25</v>
      </c>
      <c r="H375" s="63">
        <f t="shared" si="103"/>
        <v>0</v>
      </c>
      <c r="I375" s="63">
        <f t="shared" si="103"/>
        <v>0</v>
      </c>
      <c r="J375" s="63">
        <f t="shared" si="103"/>
        <v>0</v>
      </c>
      <c r="K375" s="63">
        <f t="shared" si="103"/>
        <v>0</v>
      </c>
      <c r="L375" s="63">
        <f t="shared" si="103"/>
        <v>0</v>
      </c>
      <c r="M375" s="63">
        <f t="shared" si="103"/>
        <v>0</v>
      </c>
      <c r="N375" s="63">
        <f t="shared" si="103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64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 t="shared" ref="C405:N405" si="104">C347</f>
        <v>de 0 à 30</v>
      </c>
      <c r="D405" s="365" t="str">
        <f t="shared" si="104"/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0</v>
      </c>
      <c r="F407" s="41">
        <f t="shared" si="105"/>
        <v>0</v>
      </c>
      <c r="G407" s="41">
        <f t="shared" si="105"/>
        <v>0</v>
      </c>
      <c r="H407" s="41">
        <f t="shared" si="105"/>
        <v>0</v>
      </c>
      <c r="I407" s="41">
        <f t="shared" si="105"/>
        <v>0</v>
      </c>
      <c r="J407" s="41">
        <f t="shared" si="105"/>
        <v>0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0</v>
      </c>
      <c r="F408" s="41">
        <f t="shared" si="106"/>
        <v>0</v>
      </c>
      <c r="G408" s="41">
        <f t="shared" si="106"/>
        <v>0</v>
      </c>
      <c r="H408" s="41">
        <f t="shared" si="106"/>
        <v>0</v>
      </c>
      <c r="I408" s="41">
        <f t="shared" si="106"/>
        <v>0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0</v>
      </c>
      <c r="E409" s="41">
        <f t="shared" si="106"/>
        <v>0</v>
      </c>
      <c r="F409" s="41">
        <f t="shared" si="106"/>
        <v>2</v>
      </c>
      <c r="G409" s="41">
        <f t="shared" si="106"/>
        <v>0</v>
      </c>
      <c r="H409" s="41">
        <f t="shared" si="106"/>
        <v>0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0</v>
      </c>
      <c r="F410" s="41">
        <f t="shared" si="106"/>
        <v>0</v>
      </c>
      <c r="G410" s="41">
        <f t="shared" si="106"/>
        <v>1</v>
      </c>
      <c r="H410" s="41">
        <f t="shared" si="106"/>
        <v>0</v>
      </c>
      <c r="I410" s="41">
        <f t="shared" si="106"/>
        <v>0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0</v>
      </c>
      <c r="E411" s="41">
        <f t="shared" si="106"/>
        <v>1</v>
      </c>
      <c r="F411" s="41">
        <f t="shared" si="106"/>
        <v>2</v>
      </c>
      <c r="G411" s="41">
        <f t="shared" si="106"/>
        <v>0</v>
      </c>
      <c r="H411" s="41">
        <f t="shared" si="106"/>
        <v>0</v>
      </c>
      <c r="I411" s="41">
        <f t="shared" si="106"/>
        <v>0</v>
      </c>
      <c r="J411" s="41">
        <f t="shared" si="106"/>
        <v>0</v>
      </c>
      <c r="K411" s="41">
        <f t="shared" si="106"/>
        <v>0</v>
      </c>
      <c r="L411" s="41">
        <f t="shared" si="106"/>
        <v>0</v>
      </c>
      <c r="M411" s="41">
        <f t="shared" si="106"/>
        <v>1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0</v>
      </c>
      <c r="D412" s="41">
        <f t="shared" si="106"/>
        <v>0</v>
      </c>
      <c r="E412" s="41">
        <f t="shared" si="106"/>
        <v>4</v>
      </c>
      <c r="F412" s="41">
        <f t="shared" si="106"/>
        <v>2</v>
      </c>
      <c r="G412" s="41">
        <f t="shared" si="106"/>
        <v>0</v>
      </c>
      <c r="H412" s="41">
        <f t="shared" si="106"/>
        <v>0</v>
      </c>
      <c r="I412" s="41">
        <f t="shared" si="106"/>
        <v>0</v>
      </c>
      <c r="J412" s="41">
        <f t="shared" si="106"/>
        <v>0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0</v>
      </c>
      <c r="D413" s="41">
        <f t="shared" si="106"/>
        <v>0</v>
      </c>
      <c r="E413" s="41">
        <f t="shared" si="106"/>
        <v>9</v>
      </c>
      <c r="F413" s="41">
        <f t="shared" si="106"/>
        <v>2</v>
      </c>
      <c r="G413" s="41">
        <f t="shared" si="106"/>
        <v>1</v>
      </c>
      <c r="H413" s="41">
        <f t="shared" si="106"/>
        <v>0</v>
      </c>
      <c r="I413" s="41">
        <f t="shared" si="106"/>
        <v>0</v>
      </c>
      <c r="J413" s="41">
        <f t="shared" si="106"/>
        <v>0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0</v>
      </c>
      <c r="D414" s="41">
        <f t="shared" si="106"/>
        <v>0</v>
      </c>
      <c r="E414" s="41">
        <f t="shared" si="106"/>
        <v>9</v>
      </c>
      <c r="F414" s="41">
        <f t="shared" si="106"/>
        <v>15</v>
      </c>
      <c r="G414" s="41">
        <f t="shared" si="106"/>
        <v>2</v>
      </c>
      <c r="H414" s="41">
        <f t="shared" si="106"/>
        <v>0</v>
      </c>
      <c r="I414" s="41">
        <f t="shared" si="106"/>
        <v>0</v>
      </c>
      <c r="J414" s="41">
        <f t="shared" si="106"/>
        <v>0</v>
      </c>
      <c r="K414" s="41">
        <f t="shared" si="106"/>
        <v>0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0</v>
      </c>
      <c r="D415" s="41">
        <f t="shared" si="106"/>
        <v>1</v>
      </c>
      <c r="E415" s="41">
        <f t="shared" si="106"/>
        <v>14</v>
      </c>
      <c r="F415" s="41">
        <f t="shared" si="106"/>
        <v>11</v>
      </c>
      <c r="G415" s="41">
        <f t="shared" si="106"/>
        <v>1</v>
      </c>
      <c r="H415" s="41">
        <f t="shared" si="106"/>
        <v>1</v>
      </c>
      <c r="I415" s="41">
        <f t="shared" si="106"/>
        <v>0</v>
      </c>
      <c r="J415" s="41">
        <f t="shared" si="106"/>
        <v>0</v>
      </c>
      <c r="K415" s="41">
        <f t="shared" si="106"/>
        <v>0</v>
      </c>
      <c r="L415" s="41">
        <f t="shared" si="106"/>
        <v>0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0</v>
      </c>
      <c r="D416" s="41">
        <f t="shared" si="106"/>
        <v>0</v>
      </c>
      <c r="E416" s="41">
        <f t="shared" si="106"/>
        <v>10</v>
      </c>
      <c r="F416" s="41">
        <f t="shared" si="106"/>
        <v>11</v>
      </c>
      <c r="G416" s="41">
        <f t="shared" si="106"/>
        <v>3</v>
      </c>
      <c r="H416" s="41">
        <f t="shared" si="106"/>
        <v>0</v>
      </c>
      <c r="I416" s="41">
        <f t="shared" si="106"/>
        <v>0</v>
      </c>
      <c r="J416" s="41">
        <f t="shared" si="106"/>
        <v>0</v>
      </c>
      <c r="K416" s="41">
        <f t="shared" si="106"/>
        <v>0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0</v>
      </c>
      <c r="D417" s="41">
        <f t="shared" si="106"/>
        <v>3</v>
      </c>
      <c r="E417" s="41">
        <f t="shared" si="106"/>
        <v>8</v>
      </c>
      <c r="F417" s="41">
        <f t="shared" si="106"/>
        <v>8</v>
      </c>
      <c r="G417" s="41">
        <f t="shared" si="106"/>
        <v>6</v>
      </c>
      <c r="H417" s="41">
        <f t="shared" si="106"/>
        <v>0</v>
      </c>
      <c r="I417" s="41">
        <f t="shared" si="106"/>
        <v>0</v>
      </c>
      <c r="J417" s="41">
        <f t="shared" si="106"/>
        <v>0</v>
      </c>
      <c r="K417" s="41">
        <f t="shared" si="106"/>
        <v>0</v>
      </c>
      <c r="L417" s="41">
        <f t="shared" si="106"/>
        <v>0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0</v>
      </c>
      <c r="D418" s="41">
        <f t="shared" si="106"/>
        <v>1</v>
      </c>
      <c r="E418" s="41">
        <f t="shared" si="106"/>
        <v>20</v>
      </c>
      <c r="F418" s="41">
        <f t="shared" si="106"/>
        <v>13</v>
      </c>
      <c r="G418" s="41">
        <f t="shared" si="106"/>
        <v>2</v>
      </c>
      <c r="H418" s="41">
        <f t="shared" si="106"/>
        <v>2</v>
      </c>
      <c r="I418" s="41">
        <f t="shared" si="106"/>
        <v>0</v>
      </c>
      <c r="J418" s="41">
        <f t="shared" si="106"/>
        <v>0</v>
      </c>
      <c r="K418" s="41">
        <f t="shared" si="106"/>
        <v>0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0</v>
      </c>
      <c r="D419" s="41">
        <f t="shared" si="106"/>
        <v>0</v>
      </c>
      <c r="E419" s="41">
        <f t="shared" si="106"/>
        <v>6</v>
      </c>
      <c r="F419" s="41">
        <f t="shared" si="106"/>
        <v>12</v>
      </c>
      <c r="G419" s="41">
        <f t="shared" si="106"/>
        <v>4</v>
      </c>
      <c r="H419" s="41">
        <f t="shared" si="106"/>
        <v>1</v>
      </c>
      <c r="I419" s="41">
        <f t="shared" si="106"/>
        <v>0</v>
      </c>
      <c r="J419" s="41">
        <f t="shared" si="106"/>
        <v>0</v>
      </c>
      <c r="K419" s="41">
        <f t="shared" si="106"/>
        <v>0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0</v>
      </c>
      <c r="D420" s="41">
        <f t="shared" si="106"/>
        <v>1</v>
      </c>
      <c r="E420" s="41">
        <f t="shared" si="106"/>
        <v>10</v>
      </c>
      <c r="F420" s="41">
        <f t="shared" si="106"/>
        <v>9</v>
      </c>
      <c r="G420" s="41">
        <f t="shared" si="106"/>
        <v>4</v>
      </c>
      <c r="H420" s="41">
        <f t="shared" si="106"/>
        <v>1</v>
      </c>
      <c r="I420" s="41">
        <f t="shared" si="106"/>
        <v>0</v>
      </c>
      <c r="J420" s="41">
        <f t="shared" si="106"/>
        <v>0</v>
      </c>
      <c r="K420" s="41">
        <f t="shared" si="106"/>
        <v>0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1</v>
      </c>
      <c r="D421" s="41">
        <f t="shared" si="106"/>
        <v>1</v>
      </c>
      <c r="E421" s="41">
        <f t="shared" si="106"/>
        <v>2</v>
      </c>
      <c r="F421" s="41">
        <f t="shared" si="106"/>
        <v>12</v>
      </c>
      <c r="G421" s="41">
        <f t="shared" si="106"/>
        <v>1</v>
      </c>
      <c r="H421" s="41">
        <f t="shared" si="106"/>
        <v>1</v>
      </c>
      <c r="I421" s="41">
        <f t="shared" si="106"/>
        <v>0</v>
      </c>
      <c r="J421" s="41">
        <f t="shared" si="106"/>
        <v>0</v>
      </c>
      <c r="K421" s="41">
        <f t="shared" si="106"/>
        <v>0</v>
      </c>
      <c r="L421" s="41">
        <f t="shared" si="106"/>
        <v>0</v>
      </c>
      <c r="M421" s="41">
        <f t="shared" si="106"/>
        <v>1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0</v>
      </c>
      <c r="D422" s="41">
        <f t="shared" si="106"/>
        <v>3</v>
      </c>
      <c r="E422" s="41">
        <f t="shared" si="106"/>
        <v>13</v>
      </c>
      <c r="F422" s="41">
        <f t="shared" si="106"/>
        <v>14</v>
      </c>
      <c r="G422" s="41">
        <f t="shared" si="106"/>
        <v>1</v>
      </c>
      <c r="H422" s="41">
        <f t="shared" si="106"/>
        <v>1</v>
      </c>
      <c r="I422" s="41">
        <f t="shared" si="106"/>
        <v>0</v>
      </c>
      <c r="J422" s="41">
        <f t="shared" si="106"/>
        <v>0</v>
      </c>
      <c r="K422" s="41">
        <f t="shared" si="106"/>
        <v>0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0</v>
      </c>
      <c r="D423" s="41">
        <f t="shared" si="106"/>
        <v>1</v>
      </c>
      <c r="E423" s="41">
        <f t="shared" si="106"/>
        <v>22</v>
      </c>
      <c r="F423" s="41">
        <f t="shared" si="106"/>
        <v>11</v>
      </c>
      <c r="G423" s="41">
        <f t="shared" si="106"/>
        <v>2</v>
      </c>
      <c r="H423" s="41">
        <f t="shared" si="106"/>
        <v>0</v>
      </c>
      <c r="I423" s="41">
        <f t="shared" si="106"/>
        <v>0</v>
      </c>
      <c r="J423" s="41">
        <f t="shared" si="106"/>
        <v>0</v>
      </c>
      <c r="K423" s="41">
        <f t="shared" si="106"/>
        <v>0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0</v>
      </c>
      <c r="D424" s="41">
        <f t="shared" si="106"/>
        <v>2</v>
      </c>
      <c r="E424" s="41">
        <f t="shared" si="106"/>
        <v>7</v>
      </c>
      <c r="F424" s="41">
        <f t="shared" si="106"/>
        <v>15</v>
      </c>
      <c r="G424" s="41">
        <f t="shared" si="106"/>
        <v>2</v>
      </c>
      <c r="H424" s="41">
        <f t="shared" si="106"/>
        <v>0</v>
      </c>
      <c r="I424" s="41">
        <f t="shared" si="106"/>
        <v>0</v>
      </c>
      <c r="J424" s="41">
        <f t="shared" si="106"/>
        <v>0</v>
      </c>
      <c r="K424" s="41">
        <f t="shared" si="106"/>
        <v>0</v>
      </c>
      <c r="L424" s="41">
        <f t="shared" si="106"/>
        <v>0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0</v>
      </c>
      <c r="D425" s="41">
        <f t="shared" si="106"/>
        <v>1</v>
      </c>
      <c r="E425" s="41">
        <f t="shared" si="106"/>
        <v>7</v>
      </c>
      <c r="F425" s="41">
        <f t="shared" si="106"/>
        <v>13</v>
      </c>
      <c r="G425" s="41">
        <f t="shared" si="106"/>
        <v>0</v>
      </c>
      <c r="H425" s="41">
        <f t="shared" si="106"/>
        <v>0</v>
      </c>
      <c r="I425" s="41">
        <f t="shared" si="106"/>
        <v>0</v>
      </c>
      <c r="J425" s="41">
        <f t="shared" si="106"/>
        <v>0</v>
      </c>
      <c r="K425" s="41">
        <f t="shared" si="106"/>
        <v>0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0</v>
      </c>
      <c r="D426" s="41">
        <f t="shared" si="106"/>
        <v>4</v>
      </c>
      <c r="E426" s="41">
        <f t="shared" si="106"/>
        <v>4</v>
      </c>
      <c r="F426" s="41">
        <f t="shared" si="106"/>
        <v>5</v>
      </c>
      <c r="G426" s="41">
        <f t="shared" si="106"/>
        <v>1</v>
      </c>
      <c r="H426" s="41">
        <f t="shared" si="106"/>
        <v>0</v>
      </c>
      <c r="I426" s="41">
        <f t="shared" si="106"/>
        <v>0</v>
      </c>
      <c r="J426" s="41">
        <f t="shared" si="106"/>
        <v>0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0</v>
      </c>
      <c r="D427" s="41">
        <f t="shared" si="106"/>
        <v>0</v>
      </c>
      <c r="E427" s="41">
        <f t="shared" si="106"/>
        <v>2</v>
      </c>
      <c r="F427" s="41">
        <f t="shared" si="106"/>
        <v>1</v>
      </c>
      <c r="G427" s="41">
        <f t="shared" si="106"/>
        <v>0</v>
      </c>
      <c r="H427" s="41">
        <f t="shared" si="106"/>
        <v>0</v>
      </c>
      <c r="I427" s="41">
        <f t="shared" si="106"/>
        <v>0</v>
      </c>
      <c r="J427" s="41">
        <f t="shared" si="106"/>
        <v>0</v>
      </c>
      <c r="K427" s="41">
        <f t="shared" si="106"/>
        <v>0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1</v>
      </c>
      <c r="E428" s="41">
        <f t="shared" si="106"/>
        <v>2</v>
      </c>
      <c r="F428" s="41">
        <f t="shared" si="106"/>
        <v>2</v>
      </c>
      <c r="G428" s="41">
        <f t="shared" si="106"/>
        <v>0</v>
      </c>
      <c r="H428" s="41">
        <f t="shared" si="106"/>
        <v>0</v>
      </c>
      <c r="I428" s="41">
        <f t="shared" si="106"/>
        <v>0</v>
      </c>
      <c r="J428" s="41">
        <f t="shared" si="106"/>
        <v>0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0</v>
      </c>
      <c r="E429" s="41">
        <f t="shared" ref="E429:N429" si="107">E371+E313+E255+E198+E140+E85+E27</f>
        <v>0</v>
      </c>
      <c r="F429" s="41">
        <f t="shared" si="107"/>
        <v>4</v>
      </c>
      <c r="G429" s="41">
        <f t="shared" si="107"/>
        <v>0</v>
      </c>
      <c r="H429" s="41">
        <f t="shared" si="107"/>
        <v>0</v>
      </c>
      <c r="I429" s="41">
        <f t="shared" si="107"/>
        <v>0</v>
      </c>
      <c r="J429" s="41">
        <f t="shared" si="107"/>
        <v>0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0</v>
      </c>
      <c r="F430" s="41">
        <f t="shared" si="108"/>
        <v>0</v>
      </c>
      <c r="G430" s="41">
        <f t="shared" si="108"/>
        <v>0</v>
      </c>
      <c r="H430" s="41">
        <f t="shared" si="108"/>
        <v>0</v>
      </c>
      <c r="I430" s="41">
        <f t="shared" si="108"/>
        <v>0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109">SUM(C407:C430)</f>
        <v>1</v>
      </c>
      <c r="D431" s="53">
        <f t="shared" si="109"/>
        <v>19</v>
      </c>
      <c r="E431" s="53">
        <f t="shared" si="109"/>
        <v>150</v>
      </c>
      <c r="F431" s="53">
        <f t="shared" si="109"/>
        <v>164</v>
      </c>
      <c r="G431" s="53">
        <f t="shared" si="109"/>
        <v>31</v>
      </c>
      <c r="H431" s="53">
        <f t="shared" si="109"/>
        <v>7</v>
      </c>
      <c r="I431" s="53">
        <f t="shared" si="109"/>
        <v>0</v>
      </c>
      <c r="J431" s="53">
        <f t="shared" si="109"/>
        <v>0</v>
      </c>
      <c r="K431" s="53">
        <f t="shared" si="109"/>
        <v>0</v>
      </c>
      <c r="L431" s="53">
        <f t="shared" si="109"/>
        <v>0</v>
      </c>
      <c r="M431" s="53">
        <f t="shared" si="109"/>
        <v>2</v>
      </c>
      <c r="N431" s="53">
        <f t="shared" si="109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2.6737967914438501E-3</v>
      </c>
      <c r="D432" s="62">
        <f>D431/N434</f>
        <v>5.0802139037433157E-2</v>
      </c>
      <c r="E432" s="62">
        <f>E431/N434</f>
        <v>0.40106951871657753</v>
      </c>
      <c r="F432" s="62">
        <f>F431/N434</f>
        <v>0.43850267379679142</v>
      </c>
      <c r="G432" s="62">
        <f>G431/N434</f>
        <v>8.2887700534759357E-2</v>
      </c>
      <c r="H432" s="62">
        <f>H431/N434</f>
        <v>1.871657754010695E-2</v>
      </c>
      <c r="I432" s="62">
        <f>I431/N434</f>
        <v>0</v>
      </c>
      <c r="J432" s="62">
        <f>J431/N434</f>
        <v>0</v>
      </c>
      <c r="K432" s="62">
        <f>K431/N434</f>
        <v>0</v>
      </c>
      <c r="L432" s="62">
        <f>L431/N434</f>
        <v>0</v>
      </c>
      <c r="M432" s="62">
        <f>M431/N434</f>
        <v>5.3475935828877002E-3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110">C431/24</f>
        <v>4.1666666666666664E-2</v>
      </c>
      <c r="D433" s="63">
        <f t="shared" si="110"/>
        <v>0.79166666666666663</v>
      </c>
      <c r="E433" s="63">
        <f t="shared" si="110"/>
        <v>6.25</v>
      </c>
      <c r="F433" s="63">
        <f t="shared" si="110"/>
        <v>6.833333333333333</v>
      </c>
      <c r="G433" s="63">
        <f t="shared" si="110"/>
        <v>1.2916666666666667</v>
      </c>
      <c r="H433" s="63">
        <f t="shared" si="110"/>
        <v>0.29166666666666669</v>
      </c>
      <c r="I433" s="63">
        <f t="shared" si="110"/>
        <v>0</v>
      </c>
      <c r="J433" s="63">
        <f t="shared" si="110"/>
        <v>0</v>
      </c>
      <c r="K433" s="63">
        <f t="shared" si="110"/>
        <v>0</v>
      </c>
      <c r="L433" s="63">
        <f t="shared" si="110"/>
        <v>0</v>
      </c>
      <c r="M433" s="63">
        <f t="shared" si="110"/>
        <v>8.3333333333333329E-2</v>
      </c>
      <c r="N433" s="63">
        <f t="shared" si="110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374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Synthese!C35</f>
        <v>99.47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Synthese!B35</f>
        <v>45.45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mergeCells count="103">
    <mergeCell ref="C3:C4"/>
    <mergeCell ref="D3:D4"/>
    <mergeCell ref="E3:E4"/>
    <mergeCell ref="F3:F4"/>
    <mergeCell ref="K3:K4"/>
    <mergeCell ref="L3:L4"/>
    <mergeCell ref="M3:M4"/>
    <mergeCell ref="N3:N4"/>
    <mergeCell ref="H3:H4"/>
    <mergeCell ref="G3:G4"/>
    <mergeCell ref="I3:I4"/>
    <mergeCell ref="J3:J4"/>
    <mergeCell ref="M61:M62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M174:M175"/>
    <mergeCell ref="N174:N175"/>
    <mergeCell ref="G174:G175"/>
    <mergeCell ref="H174:H175"/>
    <mergeCell ref="I174:I175"/>
    <mergeCell ref="J174:J175"/>
    <mergeCell ref="C231:C232"/>
    <mergeCell ref="D231:D232"/>
    <mergeCell ref="E231:E232"/>
    <mergeCell ref="F231:F232"/>
    <mergeCell ref="K174:K175"/>
    <mergeCell ref="L174:L175"/>
    <mergeCell ref="C174:C175"/>
    <mergeCell ref="D174:D175"/>
    <mergeCell ref="E174:E175"/>
    <mergeCell ref="F174:F175"/>
    <mergeCell ref="K231:K232"/>
    <mergeCell ref="M231:M232"/>
    <mergeCell ref="L231:L232"/>
    <mergeCell ref="N231:N232"/>
    <mergeCell ref="G231:G232"/>
    <mergeCell ref="H231:H232"/>
    <mergeCell ref="I231:I232"/>
    <mergeCell ref="J231:J232"/>
    <mergeCell ref="K289:K290"/>
    <mergeCell ref="L289:L290"/>
    <mergeCell ref="M289:M290"/>
    <mergeCell ref="N289:N290"/>
    <mergeCell ref="J289:J290"/>
    <mergeCell ref="C289:C290"/>
    <mergeCell ref="D289:D290"/>
    <mergeCell ref="E289:E290"/>
    <mergeCell ref="F289:F290"/>
    <mergeCell ref="M347:M348"/>
    <mergeCell ref="N347:N348"/>
    <mergeCell ref="G347:G348"/>
    <mergeCell ref="H347:H348"/>
    <mergeCell ref="I347:I348"/>
    <mergeCell ref="J347:J348"/>
    <mergeCell ref="C405:C406"/>
    <mergeCell ref="D405:D406"/>
    <mergeCell ref="E405:E406"/>
    <mergeCell ref="F405:F406"/>
    <mergeCell ref="K347:K348"/>
    <mergeCell ref="L347:L348"/>
    <mergeCell ref="C347:C348"/>
    <mergeCell ref="D347:D348"/>
    <mergeCell ref="E347:E348"/>
    <mergeCell ref="F347:F348"/>
    <mergeCell ref="K405:K406"/>
    <mergeCell ref="L405:L406"/>
    <mergeCell ref="M405:M406"/>
    <mergeCell ref="N405:N406"/>
    <mergeCell ref="G405:G406"/>
    <mergeCell ref="H405:H406"/>
    <mergeCell ref="I405:I406"/>
    <mergeCell ref="J405:J406"/>
    <mergeCell ref="G229:J229"/>
    <mergeCell ref="G287:J287"/>
    <mergeCell ref="G345:J345"/>
    <mergeCell ref="G1:J1"/>
    <mergeCell ref="G59:J59"/>
    <mergeCell ref="G114:J114"/>
    <mergeCell ref="G172:J172"/>
    <mergeCell ref="G289:G290"/>
    <mergeCell ref="H289:H290"/>
    <mergeCell ref="I289:I290"/>
  </mergeCells>
  <printOptions gridLinesSet="0"/>
  <pageMargins left="0.23622047244094491" right="0" top="0.82" bottom="0.82" header="0.42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638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1009</v>
      </c>
      <c r="W3" s="15">
        <f>MIN(C39:I39)</f>
        <v>622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1'!C4*2</f>
        <v>2</v>
      </c>
      <c r="D4" s="18">
        <f>'DebitVL sens 1'!D4+'DebitPL sens 1'!D4*2</f>
        <v>0</v>
      </c>
      <c r="E4" s="18">
        <f>'DebitVL sens 1'!E4+'DebitPL sens 1'!E4*2</f>
        <v>3</v>
      </c>
      <c r="F4" s="18">
        <f>'DebitVL sens 1'!F4+'DebitPL sens 1'!F4*2</f>
        <v>6</v>
      </c>
      <c r="G4" s="18">
        <f>'DebitVL sens 1'!G4+'DebitPL sens 1'!G4*2</f>
        <v>2</v>
      </c>
      <c r="H4" s="18">
        <f>'DebitVL sens 1'!H4+'DebitPL sens 1'!H4*2</f>
        <v>0</v>
      </c>
      <c r="I4" s="19">
        <f>'DebitVL sens 1'!I4+'DebitPL sens 1'!I4*2</f>
        <v>1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5</v>
      </c>
      <c r="K4" s="21">
        <f t="shared" ref="K4:K27" si="1">SUM(C4:I4)</f>
        <v>14</v>
      </c>
      <c r="V4" s="15">
        <f>IF($C$39=$V$3,$C4,IF($D$39=$V$3,$D4,IF($E$39=$V$3,$E4,IF($F$39=$V$3,$F4,IF($G$39=$V$3,$G4,IF($H$39=$V$3,$H4,IF($I$39=$V$3,$I4,FALSE)))))))</f>
        <v>0</v>
      </c>
      <c r="W4" s="15">
        <f t="shared" ref="W4:W27" si="2">IF($C$39=$W$3,$C4,IF($D$39=$W$3,$D4,IF($E$39=$W$3,$E4,IF($F$39=$W$3,$F4,IF($G$39=$W$3,$G4,IF($H$39=$W$3,$H4,IF($I$39=$W$3,$I4,FALSE)))))))</f>
        <v>6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1'!C5*2</f>
        <v>2</v>
      </c>
      <c r="D5" s="23">
        <f>'DebitVL sens 1'!D5+'DebitPL sens 1'!D5*2</f>
        <v>0</v>
      </c>
      <c r="E5" s="23">
        <f>'DebitVL sens 1'!E5+'DebitPL sens 1'!E5*2</f>
        <v>2</v>
      </c>
      <c r="F5" s="23">
        <f>'DebitVL sens 1'!F5+'DebitPL sens 1'!F5*2</f>
        <v>6</v>
      </c>
      <c r="G5" s="23">
        <f>'DebitVL sens 1'!G5+'DebitPL sens 1'!G5*2</f>
        <v>1</v>
      </c>
      <c r="H5" s="23">
        <f>'DebitVL sens 1'!H5+'DebitPL sens 1'!H5*2</f>
        <v>0</v>
      </c>
      <c r="I5" s="24">
        <f>'DebitVL sens 1'!I5+'DebitPL sens 1'!I5*2</f>
        <v>0</v>
      </c>
      <c r="J5" s="20">
        <f t="shared" si="0"/>
        <v>3</v>
      </c>
      <c r="K5" s="21">
        <f t="shared" si="1"/>
        <v>11</v>
      </c>
      <c r="V5" s="15">
        <f t="shared" ref="V5:V27" si="4">IF($C$39=$V$3,C5,IF($D$39=$V$3,D5,IF($E$39=$V$3,E5,IF($F$39=$V$3,F5,IF($G$39=$V$3,G5,IF($H$39=$V$3,H5,IF($I$39=$V$3,I5,FALSE)))))))</f>
        <v>0</v>
      </c>
      <c r="W5" s="15">
        <f t="shared" si="2"/>
        <v>6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1</v>
      </c>
      <c r="AB5" s="5">
        <f>'VITESSEVL sens 1 '!AB5</f>
        <v>1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1'!C6*2</f>
        <v>2</v>
      </c>
      <c r="D6" s="23">
        <f>'DebitVL sens 1'!D6+'DebitPL sens 1'!D6*2</f>
        <v>1</v>
      </c>
      <c r="E6" s="23">
        <f>'DebitVL sens 1'!E6+'DebitPL sens 1'!E6*2</f>
        <v>8</v>
      </c>
      <c r="F6" s="23">
        <f>'DebitVL sens 1'!F6+'DebitPL sens 1'!F6*2</f>
        <v>6</v>
      </c>
      <c r="G6" s="23">
        <f>'DebitVL sens 1'!G6+'DebitPL sens 1'!G6*2</f>
        <v>0</v>
      </c>
      <c r="H6" s="23">
        <f>'DebitVL sens 1'!H6+'DebitPL sens 1'!H6*2</f>
        <v>0</v>
      </c>
      <c r="I6" s="24">
        <f>'DebitVL sens 1'!I6+'DebitPL sens 1'!I6*2</f>
        <v>0</v>
      </c>
      <c r="J6" s="20">
        <f t="shared" si="0"/>
        <v>3</v>
      </c>
      <c r="K6" s="21">
        <f t="shared" si="1"/>
        <v>17</v>
      </c>
      <c r="V6" s="15">
        <f t="shared" si="4"/>
        <v>1</v>
      </c>
      <c r="W6" s="15">
        <f t="shared" si="2"/>
        <v>6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1'!C7*2</f>
        <v>1</v>
      </c>
      <c r="D7" s="23">
        <f>'DebitVL sens 1'!D7+'DebitPL sens 1'!D7*2</f>
        <v>3</v>
      </c>
      <c r="E7" s="23">
        <f>'DebitVL sens 1'!E7+'DebitPL sens 1'!E7*2</f>
        <v>6</v>
      </c>
      <c r="F7" s="23">
        <f>'DebitVL sens 1'!F7+'DebitPL sens 1'!F7*2</f>
        <v>0</v>
      </c>
      <c r="G7" s="23">
        <f>'DebitVL sens 1'!G7+'DebitPL sens 1'!G7*2</f>
        <v>0</v>
      </c>
      <c r="H7" s="23">
        <f>'DebitVL sens 1'!H7+'DebitPL sens 1'!H7*2</f>
        <v>0</v>
      </c>
      <c r="I7" s="24">
        <f>'DebitVL sens 1'!I7+'DebitPL sens 1'!I7*2</f>
        <v>0</v>
      </c>
      <c r="J7" s="20">
        <f t="shared" si="0"/>
        <v>4</v>
      </c>
      <c r="K7" s="21">
        <f t="shared" si="1"/>
        <v>10</v>
      </c>
      <c r="V7" s="15">
        <f t="shared" si="4"/>
        <v>3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1'!C8*2</f>
        <v>11</v>
      </c>
      <c r="D8" s="23">
        <f>'DebitVL sens 1'!D8+'DebitPL sens 1'!D8*2</f>
        <v>7</v>
      </c>
      <c r="E8" s="23">
        <f>'DebitVL sens 1'!E8+'DebitPL sens 1'!E8*2</f>
        <v>10</v>
      </c>
      <c r="F8" s="23">
        <f>'DebitVL sens 1'!F8+'DebitPL sens 1'!F8*2</f>
        <v>1</v>
      </c>
      <c r="G8" s="23">
        <f>'DebitVL sens 1'!G8+'DebitPL sens 1'!G8*2</f>
        <v>9</v>
      </c>
      <c r="H8" s="23">
        <f>'DebitVL sens 1'!H8+'DebitPL sens 1'!H8*2</f>
        <v>12</v>
      </c>
      <c r="I8" s="24">
        <f>'DebitVL sens 1'!I8+'DebitPL sens 1'!I8*2</f>
        <v>15</v>
      </c>
      <c r="J8" s="20">
        <f t="shared" si="0"/>
        <v>54</v>
      </c>
      <c r="K8" s="21">
        <f t="shared" si="1"/>
        <v>65</v>
      </c>
      <c r="V8" s="15">
        <f t="shared" si="4"/>
        <v>7</v>
      </c>
      <c r="W8" s="15">
        <f t="shared" si="2"/>
        <v>1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1'!C9*2</f>
        <v>20</v>
      </c>
      <c r="D9" s="23">
        <f>'DebitVL sens 1'!D9+'DebitPL sens 1'!D9*2</f>
        <v>27</v>
      </c>
      <c r="E9" s="23">
        <f>'DebitVL sens 1'!E9+'DebitPL sens 1'!E9*2</f>
        <v>17</v>
      </c>
      <c r="F9" s="23">
        <f>'DebitVL sens 1'!F9+'DebitPL sens 1'!F9*2</f>
        <v>2</v>
      </c>
      <c r="G9" s="23">
        <f>'DebitVL sens 1'!G9+'DebitPL sens 1'!G9*2</f>
        <v>12</v>
      </c>
      <c r="H9" s="23">
        <f>'DebitVL sens 1'!H9+'DebitPL sens 1'!H9*2</f>
        <v>30</v>
      </c>
      <c r="I9" s="24">
        <f>'DebitVL sens 1'!I9+'DebitPL sens 1'!I9*2</f>
        <v>22</v>
      </c>
      <c r="J9" s="20">
        <f t="shared" si="0"/>
        <v>111</v>
      </c>
      <c r="K9" s="21">
        <f t="shared" si="1"/>
        <v>130</v>
      </c>
      <c r="V9" s="15">
        <f t="shared" si="4"/>
        <v>27</v>
      </c>
      <c r="W9" s="15">
        <f t="shared" si="2"/>
        <v>2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1'!C10*2</f>
        <v>29</v>
      </c>
      <c r="D10" s="23">
        <f>'DebitVL sens 1'!D10+'DebitPL sens 1'!D10*2</f>
        <v>32</v>
      </c>
      <c r="E10" s="23">
        <f>'DebitVL sens 1'!E10+'DebitPL sens 1'!E10*2</f>
        <v>16</v>
      </c>
      <c r="F10" s="23">
        <f>'DebitVL sens 1'!F10+'DebitPL sens 1'!F10*2</f>
        <v>9</v>
      </c>
      <c r="G10" s="23">
        <f>'DebitVL sens 1'!G10+'DebitPL sens 1'!G10*2</f>
        <v>36</v>
      </c>
      <c r="H10" s="23">
        <f>'DebitVL sens 1'!H10+'DebitPL sens 1'!H10*2</f>
        <v>30</v>
      </c>
      <c r="I10" s="24">
        <f>'DebitVL sens 1'!I10+'DebitPL sens 1'!I10*2</f>
        <v>28</v>
      </c>
      <c r="J10" s="20">
        <f t="shared" si="0"/>
        <v>155</v>
      </c>
      <c r="K10" s="21">
        <f t="shared" si="1"/>
        <v>180</v>
      </c>
      <c r="V10" s="15">
        <f t="shared" si="4"/>
        <v>32</v>
      </c>
      <c r="W10" s="15">
        <f t="shared" si="2"/>
        <v>9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1'!C11*2</f>
        <v>61</v>
      </c>
      <c r="D11" s="23">
        <f>'DebitVL sens 1'!D11+'DebitPL sens 1'!D11*2</f>
        <v>68</v>
      </c>
      <c r="E11" s="23">
        <f>'DebitVL sens 1'!E11+'DebitPL sens 1'!E11*2</f>
        <v>21</v>
      </c>
      <c r="F11" s="23">
        <f>'DebitVL sens 1'!F11+'DebitPL sens 1'!F11*2</f>
        <v>22</v>
      </c>
      <c r="G11" s="23">
        <f>'DebitVL sens 1'!G11+'DebitPL sens 1'!G11*2</f>
        <v>54</v>
      </c>
      <c r="H11" s="23">
        <f>'DebitVL sens 1'!H11+'DebitPL sens 1'!H11*2</f>
        <v>57</v>
      </c>
      <c r="I11" s="24">
        <f>'DebitVL sens 1'!I11+'DebitPL sens 1'!I11*2</f>
        <v>56</v>
      </c>
      <c r="J11" s="20">
        <f t="shared" si="0"/>
        <v>296</v>
      </c>
      <c r="K11" s="21">
        <f t="shared" si="1"/>
        <v>339</v>
      </c>
      <c r="V11" s="15">
        <f t="shared" si="4"/>
        <v>68</v>
      </c>
      <c r="W11" s="15">
        <f t="shared" si="2"/>
        <v>22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1'!C12*2</f>
        <v>70</v>
      </c>
      <c r="D12" s="23">
        <f>'DebitVL sens 1'!D12+'DebitPL sens 1'!D12*2</f>
        <v>64</v>
      </c>
      <c r="E12" s="23">
        <f>'DebitVL sens 1'!E12+'DebitPL sens 1'!E12*2</f>
        <v>35</v>
      </c>
      <c r="F12" s="23">
        <f>'DebitVL sens 1'!F12+'DebitPL sens 1'!F12*2</f>
        <v>41</v>
      </c>
      <c r="G12" s="23">
        <f>'DebitVL sens 1'!G12+'DebitPL sens 1'!G12*2</f>
        <v>61</v>
      </c>
      <c r="H12" s="23">
        <f>'DebitVL sens 1'!H12+'DebitPL sens 1'!H12*2</f>
        <v>63</v>
      </c>
      <c r="I12" s="24">
        <f>'DebitVL sens 1'!I12+'DebitPL sens 1'!I12*2</f>
        <v>59</v>
      </c>
      <c r="J12" s="20">
        <f t="shared" si="0"/>
        <v>317</v>
      </c>
      <c r="K12" s="21">
        <f t="shared" si="1"/>
        <v>393</v>
      </c>
      <c r="L12" s="4"/>
      <c r="M12" s="4"/>
      <c r="V12" s="15">
        <f t="shared" si="4"/>
        <v>64</v>
      </c>
      <c r="W12" s="15">
        <f t="shared" si="2"/>
        <v>41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1'!C13*2</f>
        <v>38</v>
      </c>
      <c r="D13" s="23">
        <f>'DebitVL sens 1'!D13+'DebitPL sens 1'!D13*2</f>
        <v>38</v>
      </c>
      <c r="E13" s="23">
        <f>'DebitVL sens 1'!E13+'DebitPL sens 1'!E13*2</f>
        <v>53</v>
      </c>
      <c r="F13" s="23">
        <f>'DebitVL sens 1'!F13+'DebitPL sens 1'!F13*2</f>
        <v>48</v>
      </c>
      <c r="G13" s="23">
        <f>'DebitVL sens 1'!G13+'DebitPL sens 1'!G13*2</f>
        <v>44</v>
      </c>
      <c r="H13" s="23">
        <f>'DebitVL sens 1'!H13+'DebitPL sens 1'!H13*2</f>
        <v>56</v>
      </c>
      <c r="I13" s="24">
        <f>'DebitVL sens 1'!I13+'DebitPL sens 1'!I13*2</f>
        <v>48</v>
      </c>
      <c r="J13" s="20">
        <f t="shared" si="0"/>
        <v>224</v>
      </c>
      <c r="K13" s="21">
        <f t="shared" si="1"/>
        <v>325</v>
      </c>
      <c r="V13" s="15">
        <f t="shared" si="4"/>
        <v>38</v>
      </c>
      <c r="W13" s="15">
        <f t="shared" si="2"/>
        <v>48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1'!C14*2</f>
        <v>53</v>
      </c>
      <c r="D14" s="23">
        <f>'DebitVL sens 1'!D14+'DebitPL sens 1'!D14*2</f>
        <v>45</v>
      </c>
      <c r="E14" s="23">
        <f>'DebitVL sens 1'!E14+'DebitPL sens 1'!E14*2</f>
        <v>56</v>
      </c>
      <c r="F14" s="23">
        <f>'DebitVL sens 1'!F14+'DebitPL sens 1'!F14*2</f>
        <v>61</v>
      </c>
      <c r="G14" s="23">
        <f>'DebitVL sens 1'!G14+'DebitPL sens 1'!G14*2</f>
        <v>39</v>
      </c>
      <c r="H14" s="23">
        <f>'DebitVL sens 1'!H14+'DebitPL sens 1'!H14*2</f>
        <v>39</v>
      </c>
      <c r="I14" s="24">
        <f>'DebitVL sens 1'!I14+'DebitPL sens 1'!I14*2</f>
        <v>46</v>
      </c>
      <c r="J14" s="20">
        <f t="shared" si="0"/>
        <v>222</v>
      </c>
      <c r="K14" s="21">
        <f t="shared" si="1"/>
        <v>339</v>
      </c>
      <c r="V14" s="15">
        <f t="shared" si="4"/>
        <v>45</v>
      </c>
      <c r="W14" s="15">
        <f t="shared" si="2"/>
        <v>61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1'!C15*2</f>
        <v>57</v>
      </c>
      <c r="D15" s="23">
        <f>'DebitVL sens 1'!D15+'DebitPL sens 1'!D15*2</f>
        <v>64</v>
      </c>
      <c r="E15" s="23">
        <f>'DebitVL sens 1'!E15+'DebitPL sens 1'!E15*2</f>
        <v>63</v>
      </c>
      <c r="F15" s="23">
        <f>'DebitVL sens 1'!F15+'DebitPL sens 1'!F15*2</f>
        <v>52</v>
      </c>
      <c r="G15" s="23">
        <f>'DebitVL sens 1'!G15+'DebitPL sens 1'!G15*2</f>
        <v>65</v>
      </c>
      <c r="H15" s="23">
        <f>'DebitVL sens 1'!H15+'DebitPL sens 1'!H15*2</f>
        <v>72</v>
      </c>
      <c r="I15" s="24">
        <f>'DebitVL sens 1'!I15+'DebitPL sens 1'!I15*2</f>
        <v>71</v>
      </c>
      <c r="J15" s="20">
        <f t="shared" si="0"/>
        <v>329</v>
      </c>
      <c r="K15" s="21">
        <f t="shared" si="1"/>
        <v>444</v>
      </c>
      <c r="V15" s="15">
        <f t="shared" si="4"/>
        <v>64</v>
      </c>
      <c r="W15" s="15">
        <f t="shared" si="2"/>
        <v>52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1'!C16*2</f>
        <v>60</v>
      </c>
      <c r="D16" s="23">
        <f>'DebitVL sens 1'!D16+'DebitPL sens 1'!D16*2</f>
        <v>75</v>
      </c>
      <c r="E16" s="23">
        <f>'DebitVL sens 1'!E16+'DebitPL sens 1'!E16*2</f>
        <v>57</v>
      </c>
      <c r="F16" s="23">
        <f>'DebitVL sens 1'!F16+'DebitPL sens 1'!F16*2</f>
        <v>37</v>
      </c>
      <c r="G16" s="23">
        <f>'DebitVL sens 1'!G16+'DebitPL sens 1'!G16*2</f>
        <v>54</v>
      </c>
      <c r="H16" s="23">
        <f>'DebitVL sens 1'!H16+'DebitPL sens 1'!H16*2</f>
        <v>62</v>
      </c>
      <c r="I16" s="24">
        <f>'DebitVL sens 1'!I16+'DebitPL sens 1'!I16*2</f>
        <v>54</v>
      </c>
      <c r="J16" s="20">
        <f t="shared" si="0"/>
        <v>305</v>
      </c>
      <c r="K16" s="21">
        <f t="shared" si="1"/>
        <v>399</v>
      </c>
      <c r="V16" s="15">
        <f t="shared" si="4"/>
        <v>75</v>
      </c>
      <c r="W16" s="15">
        <f t="shared" si="2"/>
        <v>37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1'!C17*2</f>
        <v>86</v>
      </c>
      <c r="D17" s="23">
        <f>'DebitVL sens 1'!D17+'DebitPL sens 1'!D17*2</f>
        <v>68</v>
      </c>
      <c r="E17" s="23">
        <f>'DebitVL sens 1'!E17+'DebitPL sens 1'!E17*2</f>
        <v>49</v>
      </c>
      <c r="F17" s="23">
        <f>'DebitVL sens 1'!F17+'DebitPL sens 1'!F17*2</f>
        <v>27</v>
      </c>
      <c r="G17" s="23">
        <f>'DebitVL sens 1'!G17+'DebitPL sens 1'!G17*2</f>
        <v>61</v>
      </c>
      <c r="H17" s="23">
        <f>'DebitVL sens 1'!H17+'DebitPL sens 1'!H17*2</f>
        <v>83</v>
      </c>
      <c r="I17" s="24">
        <f>'DebitVL sens 1'!I17+'DebitPL sens 1'!I17*2</f>
        <v>66</v>
      </c>
      <c r="J17" s="20">
        <f t="shared" si="0"/>
        <v>364</v>
      </c>
      <c r="K17" s="21">
        <f t="shared" si="1"/>
        <v>440</v>
      </c>
      <c r="V17" s="15">
        <f t="shared" si="4"/>
        <v>68</v>
      </c>
      <c r="W17" s="15">
        <f t="shared" si="2"/>
        <v>27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1'!C18*2</f>
        <v>51</v>
      </c>
      <c r="D18" s="23">
        <f>'DebitVL sens 1'!D18+'DebitPL sens 1'!D18*2</f>
        <v>63</v>
      </c>
      <c r="E18" s="23">
        <f>'DebitVL sens 1'!E18+'DebitPL sens 1'!E18*2</f>
        <v>50</v>
      </c>
      <c r="F18" s="23">
        <f>'DebitVL sens 1'!F18+'DebitPL sens 1'!F18*2</f>
        <v>46</v>
      </c>
      <c r="G18" s="23">
        <f>'DebitVL sens 1'!G18+'DebitPL sens 1'!G18*2</f>
        <v>57</v>
      </c>
      <c r="H18" s="23">
        <f>'DebitVL sens 1'!H18+'DebitPL sens 1'!H18*2</f>
        <v>35</v>
      </c>
      <c r="I18" s="24">
        <f>'DebitVL sens 1'!I18+'DebitPL sens 1'!I18*2</f>
        <v>54</v>
      </c>
      <c r="J18" s="20">
        <f t="shared" si="0"/>
        <v>260</v>
      </c>
      <c r="K18" s="21">
        <f t="shared" si="1"/>
        <v>356</v>
      </c>
      <c r="V18" s="15">
        <f t="shared" si="4"/>
        <v>63</v>
      </c>
      <c r="W18" s="15">
        <f t="shared" si="2"/>
        <v>46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1'!C19*2</f>
        <v>59</v>
      </c>
      <c r="D19" s="23">
        <f>'DebitVL sens 1'!D19+'DebitPL sens 1'!D19*2</f>
        <v>61</v>
      </c>
      <c r="E19" s="23">
        <f>'DebitVL sens 1'!E19+'DebitPL sens 1'!E19*2</f>
        <v>47</v>
      </c>
      <c r="F19" s="23">
        <f>'DebitVL sens 1'!F19+'DebitPL sens 1'!F19*2</f>
        <v>39</v>
      </c>
      <c r="G19" s="23">
        <f>'DebitVL sens 1'!G19+'DebitPL sens 1'!G19*2</f>
        <v>61</v>
      </c>
      <c r="H19" s="23">
        <f>'DebitVL sens 1'!H19+'DebitPL sens 1'!H19*2</f>
        <v>57</v>
      </c>
      <c r="I19" s="24">
        <f>'DebitVL sens 1'!I19+'DebitPL sens 1'!I19*2</f>
        <v>49</v>
      </c>
      <c r="J19" s="20">
        <f t="shared" si="0"/>
        <v>287</v>
      </c>
      <c r="K19" s="21">
        <f t="shared" si="1"/>
        <v>373</v>
      </c>
      <c r="V19" s="15">
        <f t="shared" si="4"/>
        <v>61</v>
      </c>
      <c r="W19" s="15">
        <f t="shared" si="2"/>
        <v>39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1'!C20*2</f>
        <v>89</v>
      </c>
      <c r="D20" s="23">
        <f>'DebitVL sens 1'!D20+'DebitPL sens 1'!D20*2</f>
        <v>99</v>
      </c>
      <c r="E20" s="23">
        <f>'DebitVL sens 1'!E20+'DebitPL sens 1'!E20*2</f>
        <v>54</v>
      </c>
      <c r="F20" s="23">
        <f>'DebitVL sens 1'!F20+'DebitPL sens 1'!F20*2</f>
        <v>38</v>
      </c>
      <c r="G20" s="23">
        <f>'DebitVL sens 1'!G20+'DebitPL sens 1'!G20*2</f>
        <v>92</v>
      </c>
      <c r="H20" s="23">
        <f>'DebitVL sens 1'!H20+'DebitPL sens 1'!H20*2</f>
        <v>81</v>
      </c>
      <c r="I20" s="24">
        <f>'DebitVL sens 1'!I20+'DebitPL sens 1'!I20*2</f>
        <v>88</v>
      </c>
      <c r="J20" s="20">
        <f t="shared" si="0"/>
        <v>449</v>
      </c>
      <c r="K20" s="21">
        <f t="shared" si="1"/>
        <v>541</v>
      </c>
      <c r="V20" s="15">
        <f t="shared" si="4"/>
        <v>99</v>
      </c>
      <c r="W20" s="15">
        <f t="shared" si="2"/>
        <v>38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1'!C21*2</f>
        <v>101</v>
      </c>
      <c r="D21" s="23">
        <f>'DebitVL sens 1'!D21+'DebitPL sens 1'!D21*2</f>
        <v>81</v>
      </c>
      <c r="E21" s="23">
        <f>'DebitVL sens 1'!E21+'DebitPL sens 1'!E21*2</f>
        <v>46</v>
      </c>
      <c r="F21" s="23">
        <f>'DebitVL sens 1'!F21+'DebitPL sens 1'!F21*2</f>
        <v>40</v>
      </c>
      <c r="G21" s="23">
        <f>'DebitVL sens 1'!G21+'DebitPL sens 1'!G21*2</f>
        <v>93</v>
      </c>
      <c r="H21" s="23">
        <f>'DebitVL sens 1'!H21+'DebitPL sens 1'!H21*2</f>
        <v>127</v>
      </c>
      <c r="I21" s="24">
        <f>'DebitVL sens 1'!I21+'DebitPL sens 1'!I21*2</f>
        <v>92</v>
      </c>
      <c r="J21" s="20">
        <f t="shared" si="0"/>
        <v>494</v>
      </c>
      <c r="K21" s="21">
        <f t="shared" si="1"/>
        <v>580</v>
      </c>
      <c r="V21" s="15">
        <f t="shared" si="4"/>
        <v>81</v>
      </c>
      <c r="W21" s="15">
        <f t="shared" si="2"/>
        <v>40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1'!C22*2</f>
        <v>79</v>
      </c>
      <c r="D22" s="23">
        <f>'DebitVL sens 1'!D22+'DebitPL sens 1'!D22*2</f>
        <v>80</v>
      </c>
      <c r="E22" s="23">
        <f>'DebitVL sens 1'!E22+'DebitPL sens 1'!E22*2</f>
        <v>40</v>
      </c>
      <c r="F22" s="23">
        <f>'DebitVL sens 1'!F22+'DebitPL sens 1'!F22*2</f>
        <v>65</v>
      </c>
      <c r="G22" s="23">
        <f>'DebitVL sens 1'!G22+'DebitPL sens 1'!G22*2</f>
        <v>70</v>
      </c>
      <c r="H22" s="23">
        <f>'DebitVL sens 1'!H22+'DebitPL sens 1'!H22*2</f>
        <v>81</v>
      </c>
      <c r="I22" s="24">
        <f>'DebitVL sens 1'!I22+'DebitPL sens 1'!I22*2</f>
        <v>71</v>
      </c>
      <c r="J22" s="20">
        <f t="shared" si="0"/>
        <v>381</v>
      </c>
      <c r="K22" s="21">
        <f t="shared" si="1"/>
        <v>486</v>
      </c>
      <c r="V22" s="15">
        <f t="shared" si="4"/>
        <v>80</v>
      </c>
      <c r="W22" s="15">
        <f t="shared" si="2"/>
        <v>65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1'!C23*2</f>
        <v>50</v>
      </c>
      <c r="D23" s="23">
        <f>'DebitVL sens 1'!D23+'DebitPL sens 1'!D23*2</f>
        <v>55</v>
      </c>
      <c r="E23" s="23">
        <f>'DebitVL sens 1'!E23+'DebitPL sens 1'!E23*2</f>
        <v>36</v>
      </c>
      <c r="F23" s="23">
        <f>'DebitVL sens 1'!F23+'DebitPL sens 1'!F23*2</f>
        <v>39</v>
      </c>
      <c r="G23" s="23">
        <f>'DebitVL sens 1'!G23+'DebitPL sens 1'!G23*2</f>
        <v>43</v>
      </c>
      <c r="H23" s="23">
        <f>'DebitVL sens 1'!H23+'DebitPL sens 1'!H23*2</f>
        <v>47</v>
      </c>
      <c r="I23" s="24">
        <f>'DebitVL sens 1'!I23+'DebitPL sens 1'!I23*2</f>
        <v>54</v>
      </c>
      <c r="J23" s="20">
        <f t="shared" si="0"/>
        <v>249</v>
      </c>
      <c r="K23" s="21">
        <f t="shared" si="1"/>
        <v>324</v>
      </c>
      <c r="V23" s="15">
        <f t="shared" si="4"/>
        <v>55</v>
      </c>
      <c r="W23" s="15">
        <f t="shared" si="2"/>
        <v>39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1'!C24*2</f>
        <v>28</v>
      </c>
      <c r="D24" s="23">
        <f>'DebitVL sens 1'!D24+'DebitPL sens 1'!D24*2</f>
        <v>30</v>
      </c>
      <c r="E24" s="23">
        <f>'DebitVL sens 1'!E24+'DebitPL sens 1'!E24*2</f>
        <v>17</v>
      </c>
      <c r="F24" s="23">
        <f>'DebitVL sens 1'!F24+'DebitPL sens 1'!F24*2</f>
        <v>14</v>
      </c>
      <c r="G24" s="23">
        <f>'DebitVL sens 1'!G24+'DebitPL sens 1'!G24*2</f>
        <v>17</v>
      </c>
      <c r="H24" s="23">
        <f>'DebitVL sens 1'!H24+'DebitPL sens 1'!H24*2</f>
        <v>23</v>
      </c>
      <c r="I24" s="24">
        <f>'DebitVL sens 1'!I24+'DebitPL sens 1'!I24*2</f>
        <v>19</v>
      </c>
      <c r="J24" s="20">
        <f t="shared" si="0"/>
        <v>117</v>
      </c>
      <c r="K24" s="21">
        <f t="shared" si="1"/>
        <v>148</v>
      </c>
      <c r="V24" s="15">
        <f t="shared" si="4"/>
        <v>30</v>
      </c>
      <c r="W24" s="15">
        <f t="shared" si="2"/>
        <v>14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1'!C25*2</f>
        <v>26</v>
      </c>
      <c r="D25" s="23">
        <f>'DebitVL sens 1'!D25+'DebitPL sens 1'!D25*2</f>
        <v>27</v>
      </c>
      <c r="E25" s="23">
        <f>'DebitVL sens 1'!E25+'DebitPL sens 1'!E25*2</f>
        <v>15</v>
      </c>
      <c r="F25" s="23">
        <f>'DebitVL sens 1'!F25+'DebitPL sens 1'!F25*2</f>
        <v>17</v>
      </c>
      <c r="G25" s="23">
        <f>'DebitVL sens 1'!G25+'DebitPL sens 1'!G25*2</f>
        <v>28</v>
      </c>
      <c r="H25" s="23">
        <f>'DebitVL sens 1'!H25+'DebitPL sens 1'!H25*2</f>
        <v>18</v>
      </c>
      <c r="I25" s="24">
        <f>'DebitVL sens 1'!I25+'DebitPL sens 1'!I25*2</f>
        <v>28</v>
      </c>
      <c r="J25" s="20">
        <f t="shared" si="0"/>
        <v>127</v>
      </c>
      <c r="K25" s="21">
        <f t="shared" si="1"/>
        <v>159</v>
      </c>
      <c r="V25" s="15">
        <f t="shared" si="4"/>
        <v>27</v>
      </c>
      <c r="W25" s="15">
        <f t="shared" si="2"/>
        <v>17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1'!C26*2</f>
        <v>13</v>
      </c>
      <c r="D26" s="78">
        <f>'DebitVL sens 1'!D26+'DebitPL sens 1'!D26*2</f>
        <v>9</v>
      </c>
      <c r="E26" s="78">
        <f>'DebitVL sens 1'!E26+'DebitPL sens 1'!E26*2</f>
        <v>7</v>
      </c>
      <c r="F26" s="78">
        <f>'DebitVL sens 1'!F26+'DebitPL sens 1'!F26*2</f>
        <v>6</v>
      </c>
      <c r="G26" s="78">
        <f>'DebitVL sens 1'!G26+'DebitPL sens 1'!G26*2</f>
        <v>8</v>
      </c>
      <c r="H26" s="78">
        <f>'DebitVL sens 1'!H26+'DebitPL sens 1'!H26*2</f>
        <v>12</v>
      </c>
      <c r="I26" s="79">
        <f>'DebitVL sens 1'!I26+'DebitPL sens 1'!I26*2</f>
        <v>15</v>
      </c>
      <c r="J26" s="80">
        <f t="shared" si="0"/>
        <v>57</v>
      </c>
      <c r="K26" s="81">
        <f t="shared" si="1"/>
        <v>70</v>
      </c>
      <c r="L26" s="4"/>
      <c r="M26" s="4"/>
      <c r="V26" s="82">
        <f t="shared" si="4"/>
        <v>9</v>
      </c>
      <c r="W26" s="82">
        <f t="shared" si="2"/>
        <v>6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1'!C27*2</f>
        <v>4</v>
      </c>
      <c r="D27" s="27">
        <f>'DebitVL sens 1'!D27+'DebitPL sens 1'!D27*2</f>
        <v>12</v>
      </c>
      <c r="E27" s="27">
        <f>'DebitVL sens 1'!E27+'DebitPL sens 1'!E27*2</f>
        <v>3</v>
      </c>
      <c r="F27" s="27">
        <f>'DebitVL sens 1'!F27+'DebitPL sens 1'!F27*2</f>
        <v>0</v>
      </c>
      <c r="G27" s="27">
        <f>'DebitVL sens 1'!G27+'DebitPL sens 1'!G27*2</f>
        <v>5</v>
      </c>
      <c r="H27" s="27">
        <f>'DebitVL sens 1'!H27+'DebitPL sens 1'!H27*2</f>
        <v>0</v>
      </c>
      <c r="I27" s="28">
        <f>'DebitVL sens 1'!I27+'DebitPL sens 1'!I27*2</f>
        <v>0</v>
      </c>
      <c r="J27" s="29">
        <f t="shared" si="0"/>
        <v>21</v>
      </c>
      <c r="K27" s="30">
        <f t="shared" si="1"/>
        <v>24</v>
      </c>
      <c r="V27" s="15">
        <f t="shared" si="4"/>
        <v>12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43721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159</v>
      </c>
      <c r="C32" s="294">
        <f t="shared" ref="C32:I32" si="6">SUM(C10:C25)</f>
        <v>937</v>
      </c>
      <c r="D32" s="294">
        <f t="shared" si="6"/>
        <v>950</v>
      </c>
      <c r="E32" s="294">
        <f t="shared" si="6"/>
        <v>655</v>
      </c>
      <c r="F32" s="294">
        <f t="shared" si="6"/>
        <v>595</v>
      </c>
      <c r="G32" s="294">
        <f t="shared" si="6"/>
        <v>875</v>
      </c>
      <c r="H32" s="294">
        <f t="shared" si="6"/>
        <v>931</v>
      </c>
      <c r="I32" s="294">
        <f t="shared" si="6"/>
        <v>883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55</v>
      </c>
      <c r="D33" s="41">
        <f t="shared" si="7"/>
        <v>59</v>
      </c>
      <c r="E33" s="41">
        <f t="shared" si="7"/>
        <v>56</v>
      </c>
      <c r="F33" s="41">
        <f t="shared" si="7"/>
        <v>27</v>
      </c>
      <c r="G33" s="41">
        <f t="shared" si="7"/>
        <v>37</v>
      </c>
      <c r="H33" s="41">
        <f t="shared" si="7"/>
        <v>54</v>
      </c>
      <c r="I33" s="41">
        <f t="shared" si="7"/>
        <v>53</v>
      </c>
      <c r="J33" s="42">
        <f>SUM(J4:J27)</f>
        <v>4834</v>
      </c>
      <c r="K33" s="42">
        <f>SUM(C39:I39)-J33</f>
        <v>1333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41.333333333333336</v>
      </c>
      <c r="D34" s="43">
        <f t="shared" si="8"/>
        <v>42.041666666666664</v>
      </c>
      <c r="E34" s="43">
        <f t="shared" si="8"/>
        <v>29.625</v>
      </c>
      <c r="F34" s="43">
        <f t="shared" si="8"/>
        <v>25.916666666666668</v>
      </c>
      <c r="G34" s="43">
        <f t="shared" si="8"/>
        <v>38</v>
      </c>
      <c r="H34" s="43">
        <f t="shared" si="8"/>
        <v>41.041666666666664</v>
      </c>
      <c r="I34" s="44">
        <f t="shared" si="8"/>
        <v>39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1</v>
      </c>
      <c r="D35" s="41">
        <f t="shared" si="9"/>
        <v>0</v>
      </c>
      <c r="E35" s="41">
        <f t="shared" si="9"/>
        <v>2</v>
      </c>
      <c r="F35" s="41">
        <f t="shared" si="9"/>
        <v>0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0.78384952164747856</v>
      </c>
      <c r="K35" s="45">
        <f>K33/J39</f>
        <v>0.21615047835252149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101</v>
      </c>
      <c r="D36" s="41">
        <f t="shared" si="10"/>
        <v>99</v>
      </c>
      <c r="E36" s="41">
        <f t="shared" si="10"/>
        <v>63</v>
      </c>
      <c r="F36" s="41">
        <f t="shared" si="10"/>
        <v>65</v>
      </c>
      <c r="G36" s="41">
        <f t="shared" si="10"/>
        <v>93</v>
      </c>
      <c r="H36" s="41">
        <f t="shared" si="10"/>
        <v>127</v>
      </c>
      <c r="I36" s="21">
        <f t="shared" si="10"/>
        <v>92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70</v>
      </c>
      <c r="D37" s="41">
        <f t="shared" si="11"/>
        <v>64</v>
      </c>
      <c r="E37" s="41">
        <f t="shared" si="11"/>
        <v>35</v>
      </c>
      <c r="F37" s="41">
        <f t="shared" si="11"/>
        <v>41</v>
      </c>
      <c r="G37" s="41">
        <f t="shared" si="11"/>
        <v>61</v>
      </c>
      <c r="H37" s="41">
        <f t="shared" si="11"/>
        <v>63</v>
      </c>
      <c r="I37" s="21">
        <f t="shared" si="11"/>
        <v>59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101</v>
      </c>
      <c r="D38" s="41">
        <f t="shared" si="12"/>
        <v>81</v>
      </c>
      <c r="E38" s="41">
        <f t="shared" si="12"/>
        <v>46</v>
      </c>
      <c r="F38" s="41">
        <f t="shared" si="12"/>
        <v>40</v>
      </c>
      <c r="G38" s="41">
        <f t="shared" si="12"/>
        <v>93</v>
      </c>
      <c r="H38" s="41">
        <f t="shared" si="12"/>
        <v>127</v>
      </c>
      <c r="I38" s="21">
        <f t="shared" si="12"/>
        <v>92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992</v>
      </c>
      <c r="D39" s="53">
        <f t="shared" si="13"/>
        <v>1009</v>
      </c>
      <c r="E39" s="53">
        <f t="shared" si="13"/>
        <v>711</v>
      </c>
      <c r="F39" s="53">
        <f t="shared" si="13"/>
        <v>622</v>
      </c>
      <c r="G39" s="53">
        <f t="shared" si="13"/>
        <v>912</v>
      </c>
      <c r="H39" s="53">
        <f t="shared" si="13"/>
        <v>985</v>
      </c>
      <c r="I39" s="54">
        <f t="shared" si="13"/>
        <v>936</v>
      </c>
      <c r="J39" s="55">
        <f>SUM(C39:I39)</f>
        <v>6167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43721</v>
      </c>
      <c r="F75" s="363"/>
      <c r="G75" s="363"/>
      <c r="H75" s="58"/>
      <c r="I75" s="59">
        <f>V3</f>
        <v>1009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622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88" bottom="0.8" header="0.4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947</v>
      </c>
      <c r="W3" s="15">
        <f>MIN(C39:I39)</f>
        <v>609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</f>
        <v>2</v>
      </c>
      <c r="D4" s="18">
        <f>'DebitVL sens 1'!D4+'DebitPL sens 1'!D4</f>
        <v>0</v>
      </c>
      <c r="E4" s="18">
        <f>'DebitVL sens 1'!E4+'DebitPL sens 1'!E4</f>
        <v>3</v>
      </c>
      <c r="F4" s="18">
        <f>'DebitVL sens 1'!F4+'DebitPL sens 1'!F4</f>
        <v>6</v>
      </c>
      <c r="G4" s="18">
        <f>'DebitVL sens 1'!G4+'DebitPL sens 1'!G4</f>
        <v>2</v>
      </c>
      <c r="H4" s="18">
        <f>'DebitVL sens 1'!H4+'DebitPL sens 1'!H4</f>
        <v>0</v>
      </c>
      <c r="I4" s="19">
        <f>'DebitVL sens 1'!I4+'DebitPL sens 1'!I4</f>
        <v>1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5</v>
      </c>
      <c r="K4" s="21">
        <f t="shared" ref="K4:K27" si="1">SUM(C4:I4)</f>
        <v>14</v>
      </c>
      <c r="V4" s="15">
        <f>IF($C$39=$V$3,$C4,IF($D$39=$V$3,$D4,IF($E$39=$V$3,$E4,IF($F$39=$V$3,$F4,IF($G$39=$V$3,$G4,IF($H$39=$V$3,$H4,IF($I$39=$V$3,$I4,FALSE)))))))</f>
        <v>0</v>
      </c>
      <c r="W4" s="15">
        <f t="shared" ref="W4:W27" si="2">IF($C$39=$W$3,$C4,IF($D$39=$W$3,$D4,IF($E$39=$W$3,$E4,IF($F$39=$W$3,$F4,IF($G$39=$W$3,$G4,IF($H$39=$W$3,$H4,IF($I$39=$W$3,$I4,FALSE)))))))</f>
        <v>6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</f>
        <v>2</v>
      </c>
      <c r="D5" s="23">
        <f>'DebitVL sens 1'!D5+'DebitPL sens 1'!D5</f>
        <v>0</v>
      </c>
      <c r="E5" s="23">
        <f>'DebitVL sens 1'!E5+'DebitPL sens 1'!E5</f>
        <v>2</v>
      </c>
      <c r="F5" s="23">
        <f>'DebitVL sens 1'!F5+'DebitPL sens 1'!F5</f>
        <v>6</v>
      </c>
      <c r="G5" s="23">
        <f>'DebitVL sens 1'!G5+'DebitPL sens 1'!G5</f>
        <v>1</v>
      </c>
      <c r="H5" s="23">
        <f>'DebitVL sens 1'!H5+'DebitPL sens 1'!H5</f>
        <v>0</v>
      </c>
      <c r="I5" s="24">
        <f>'DebitVL sens 1'!I5+'DebitPL sens 1'!I5</f>
        <v>0</v>
      </c>
      <c r="J5" s="20">
        <f t="shared" si="0"/>
        <v>3</v>
      </c>
      <c r="K5" s="21">
        <f t="shared" si="1"/>
        <v>11</v>
      </c>
      <c r="V5" s="15">
        <f t="shared" ref="V5:V27" si="4">IF($C$39=$V$3,C5,IF($D$39=$V$3,D5,IF($E$39=$V$3,E5,IF($F$39=$V$3,F5,IF($G$39=$V$3,G5,IF($H$39=$V$3,H5,IF($I$39=$V$3,I5,FALSE)))))))</f>
        <v>0</v>
      </c>
      <c r="W5" s="15">
        <f t="shared" si="2"/>
        <v>6</v>
      </c>
      <c r="X5" s="6">
        <f>'VITESSETV Sens 1'!X5</f>
        <v>0</v>
      </c>
      <c r="Y5" s="5">
        <f>'VITESSETV Sens 1'!Y5</f>
        <v>0</v>
      </c>
      <c r="Z5" s="5">
        <f>'VITESSETV Sens 1'!Z5</f>
        <v>0</v>
      </c>
      <c r="AA5" s="5">
        <f>'VITESSETV Sens 1'!AA5</f>
        <v>0</v>
      </c>
      <c r="AB5" s="5">
        <f>'VITESSETV Sens 1'!AB5</f>
        <v>0</v>
      </c>
      <c r="AC5" s="5">
        <f>'VITESSETV Sens 1'!AC5</f>
        <v>36610</v>
      </c>
      <c r="AD5" s="5">
        <f>'VITESSETV Sens 1'!AD5</f>
        <v>0</v>
      </c>
      <c r="AE5" s="5">
        <f>'VITESSETV Sens 1'!AE5</f>
        <v>0</v>
      </c>
      <c r="AF5" s="5">
        <f>'VITESSETV Sens 1'!AF5</f>
        <v>0</v>
      </c>
      <c r="AG5" s="5">
        <f>'VITESSETV Sens 1'!AG5</f>
        <v>0</v>
      </c>
      <c r="AH5" s="5">
        <f>'VITESSETV Sens 1'!AH5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</f>
        <v>1</v>
      </c>
      <c r="D6" s="23">
        <f>'DebitVL sens 1'!D6+'DebitPL sens 1'!D6</f>
        <v>1</v>
      </c>
      <c r="E6" s="23">
        <f>'DebitVL sens 1'!E6+'DebitPL sens 1'!E6</f>
        <v>7</v>
      </c>
      <c r="F6" s="23">
        <f>'DebitVL sens 1'!F6+'DebitPL sens 1'!F6</f>
        <v>6</v>
      </c>
      <c r="G6" s="23">
        <f>'DebitVL sens 1'!G6+'DebitPL sens 1'!G6</f>
        <v>0</v>
      </c>
      <c r="H6" s="23">
        <f>'DebitVL sens 1'!H6+'DebitPL sens 1'!H6</f>
        <v>0</v>
      </c>
      <c r="I6" s="24">
        <f>'DebitVL sens 1'!I6+'DebitPL sens 1'!I6</f>
        <v>0</v>
      </c>
      <c r="J6" s="20">
        <f t="shared" si="0"/>
        <v>2</v>
      </c>
      <c r="K6" s="21">
        <f t="shared" si="1"/>
        <v>15</v>
      </c>
      <c r="V6" s="15">
        <f t="shared" si="4"/>
        <v>1</v>
      </c>
      <c r="W6" s="15">
        <f t="shared" si="2"/>
        <v>6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</f>
        <v>1</v>
      </c>
      <c r="D7" s="23">
        <f>'DebitVL sens 1'!D7+'DebitPL sens 1'!D7</f>
        <v>2</v>
      </c>
      <c r="E7" s="23">
        <f>'DebitVL sens 1'!E7+'DebitPL sens 1'!E7</f>
        <v>6</v>
      </c>
      <c r="F7" s="23">
        <f>'DebitVL sens 1'!F7+'DebitPL sens 1'!F7</f>
        <v>0</v>
      </c>
      <c r="G7" s="23">
        <f>'DebitVL sens 1'!G7+'DebitPL sens 1'!G7</f>
        <v>0</v>
      </c>
      <c r="H7" s="23">
        <f>'DebitVL sens 1'!H7+'DebitPL sens 1'!H7</f>
        <v>0</v>
      </c>
      <c r="I7" s="24">
        <f>'DebitVL sens 1'!I7+'DebitPL sens 1'!I7</f>
        <v>0</v>
      </c>
      <c r="J7" s="20">
        <f t="shared" si="0"/>
        <v>3</v>
      </c>
      <c r="K7" s="21">
        <f t="shared" si="1"/>
        <v>9</v>
      </c>
      <c r="V7" s="15">
        <f t="shared" si="4"/>
        <v>2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</f>
        <v>11</v>
      </c>
      <c r="D8" s="23">
        <f>'DebitVL sens 1'!D8+'DebitPL sens 1'!D8</f>
        <v>7</v>
      </c>
      <c r="E8" s="23">
        <f>'DebitVL sens 1'!E8+'DebitPL sens 1'!E8</f>
        <v>9</v>
      </c>
      <c r="F8" s="23">
        <f>'DebitVL sens 1'!F8+'DebitPL sens 1'!F8</f>
        <v>1</v>
      </c>
      <c r="G8" s="23">
        <f>'DebitVL sens 1'!G8+'DebitPL sens 1'!G8</f>
        <v>9</v>
      </c>
      <c r="H8" s="23">
        <f>'DebitVL sens 1'!H8+'DebitPL sens 1'!H8</f>
        <v>11</v>
      </c>
      <c r="I8" s="24">
        <f>'DebitVL sens 1'!I8+'DebitPL sens 1'!I8</f>
        <v>13</v>
      </c>
      <c r="J8" s="20">
        <f t="shared" si="0"/>
        <v>51</v>
      </c>
      <c r="K8" s="21">
        <f t="shared" si="1"/>
        <v>61</v>
      </c>
      <c r="V8" s="15">
        <f t="shared" si="4"/>
        <v>7</v>
      </c>
      <c r="W8" s="15">
        <f t="shared" si="2"/>
        <v>1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</f>
        <v>20</v>
      </c>
      <c r="D9" s="23">
        <f>'DebitVL sens 1'!D9+'DebitPL sens 1'!D9</f>
        <v>25</v>
      </c>
      <c r="E9" s="23">
        <f>'DebitVL sens 1'!E9+'DebitPL sens 1'!E9</f>
        <v>16</v>
      </c>
      <c r="F9" s="23">
        <f>'DebitVL sens 1'!F9+'DebitPL sens 1'!F9</f>
        <v>2</v>
      </c>
      <c r="G9" s="23">
        <f>'DebitVL sens 1'!G9+'DebitPL sens 1'!G9</f>
        <v>11</v>
      </c>
      <c r="H9" s="23">
        <f>'DebitVL sens 1'!H9+'DebitPL sens 1'!H9</f>
        <v>28</v>
      </c>
      <c r="I9" s="24">
        <f>'DebitVL sens 1'!I9+'DebitPL sens 1'!I9</f>
        <v>22</v>
      </c>
      <c r="J9" s="20">
        <f t="shared" si="0"/>
        <v>106</v>
      </c>
      <c r="K9" s="21">
        <f t="shared" si="1"/>
        <v>124</v>
      </c>
      <c r="V9" s="15">
        <f t="shared" si="4"/>
        <v>25</v>
      </c>
      <c r="W9" s="15">
        <f t="shared" si="2"/>
        <v>2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</f>
        <v>27</v>
      </c>
      <c r="D10" s="23">
        <f>'DebitVL sens 1'!D10+'DebitPL sens 1'!D10</f>
        <v>30</v>
      </c>
      <c r="E10" s="23">
        <f>'DebitVL sens 1'!E10+'DebitPL sens 1'!E10</f>
        <v>13</v>
      </c>
      <c r="F10" s="23">
        <f>'DebitVL sens 1'!F10+'DebitPL sens 1'!F10</f>
        <v>9</v>
      </c>
      <c r="G10" s="23">
        <f>'DebitVL sens 1'!G10+'DebitPL sens 1'!G10</f>
        <v>34</v>
      </c>
      <c r="H10" s="23">
        <f>'DebitVL sens 1'!H10+'DebitPL sens 1'!H10</f>
        <v>29</v>
      </c>
      <c r="I10" s="24">
        <f>'DebitVL sens 1'!I10+'DebitPL sens 1'!I10</f>
        <v>26</v>
      </c>
      <c r="J10" s="20">
        <f t="shared" si="0"/>
        <v>146</v>
      </c>
      <c r="K10" s="21">
        <f t="shared" si="1"/>
        <v>168</v>
      </c>
      <c r="V10" s="15">
        <f t="shared" si="4"/>
        <v>30</v>
      </c>
      <c r="W10" s="15">
        <f t="shared" si="2"/>
        <v>9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</f>
        <v>52</v>
      </c>
      <c r="D11" s="23">
        <f>'DebitVL sens 1'!D11+'DebitPL sens 1'!D11</f>
        <v>61</v>
      </c>
      <c r="E11" s="23">
        <f>'DebitVL sens 1'!E11+'DebitPL sens 1'!E11</f>
        <v>19</v>
      </c>
      <c r="F11" s="23">
        <f>'DebitVL sens 1'!F11+'DebitPL sens 1'!F11</f>
        <v>22</v>
      </c>
      <c r="G11" s="23">
        <f>'DebitVL sens 1'!G11+'DebitPL sens 1'!G11</f>
        <v>51</v>
      </c>
      <c r="H11" s="23">
        <f>'DebitVL sens 1'!H11+'DebitPL sens 1'!H11</f>
        <v>55</v>
      </c>
      <c r="I11" s="24">
        <f>'DebitVL sens 1'!I11+'DebitPL sens 1'!I11</f>
        <v>53</v>
      </c>
      <c r="J11" s="20">
        <f t="shared" si="0"/>
        <v>272</v>
      </c>
      <c r="K11" s="21">
        <f t="shared" si="1"/>
        <v>313</v>
      </c>
      <c r="V11" s="15">
        <f t="shared" si="4"/>
        <v>61</v>
      </c>
      <c r="W11" s="15">
        <f t="shared" si="2"/>
        <v>22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</f>
        <v>66</v>
      </c>
      <c r="D12" s="23">
        <f>'DebitVL sens 1'!D12+'DebitPL sens 1'!D12</f>
        <v>60</v>
      </c>
      <c r="E12" s="23">
        <f>'DebitVL sens 1'!E12+'DebitPL sens 1'!E12</f>
        <v>35</v>
      </c>
      <c r="F12" s="23">
        <f>'DebitVL sens 1'!F12+'DebitPL sens 1'!F12</f>
        <v>39</v>
      </c>
      <c r="G12" s="23">
        <f>'DebitVL sens 1'!G12+'DebitPL sens 1'!G12</f>
        <v>55</v>
      </c>
      <c r="H12" s="23">
        <f>'DebitVL sens 1'!H12+'DebitPL sens 1'!H12</f>
        <v>58</v>
      </c>
      <c r="I12" s="24">
        <f>'DebitVL sens 1'!I12+'DebitPL sens 1'!I12</f>
        <v>52</v>
      </c>
      <c r="J12" s="20">
        <f t="shared" si="0"/>
        <v>291</v>
      </c>
      <c r="K12" s="21">
        <f t="shared" si="1"/>
        <v>365</v>
      </c>
      <c r="L12" s="4"/>
      <c r="M12" s="4"/>
      <c r="V12" s="15">
        <f t="shared" si="4"/>
        <v>60</v>
      </c>
      <c r="W12" s="15">
        <f t="shared" si="2"/>
        <v>39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</f>
        <v>36</v>
      </c>
      <c r="D13" s="23">
        <f>'DebitVL sens 1'!D13+'DebitPL sens 1'!D13</f>
        <v>34</v>
      </c>
      <c r="E13" s="23">
        <f>'DebitVL sens 1'!E13+'DebitPL sens 1'!E13</f>
        <v>50</v>
      </c>
      <c r="F13" s="23">
        <f>'DebitVL sens 1'!F13+'DebitPL sens 1'!F13</f>
        <v>47</v>
      </c>
      <c r="G13" s="23">
        <f>'DebitVL sens 1'!G13+'DebitPL sens 1'!G13</f>
        <v>41</v>
      </c>
      <c r="H13" s="23">
        <f>'DebitVL sens 1'!H13+'DebitPL sens 1'!H13</f>
        <v>52</v>
      </c>
      <c r="I13" s="24">
        <f>'DebitVL sens 1'!I13+'DebitPL sens 1'!I13</f>
        <v>41</v>
      </c>
      <c r="J13" s="20">
        <f t="shared" si="0"/>
        <v>204</v>
      </c>
      <c r="K13" s="21">
        <f t="shared" si="1"/>
        <v>301</v>
      </c>
      <c r="V13" s="15">
        <f t="shared" si="4"/>
        <v>34</v>
      </c>
      <c r="W13" s="15">
        <f t="shared" si="2"/>
        <v>47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</f>
        <v>46</v>
      </c>
      <c r="D14" s="23">
        <f>'DebitVL sens 1'!D14+'DebitPL sens 1'!D14</f>
        <v>42</v>
      </c>
      <c r="E14" s="23">
        <f>'DebitVL sens 1'!E14+'DebitPL sens 1'!E14</f>
        <v>54</v>
      </c>
      <c r="F14" s="23">
        <f>'DebitVL sens 1'!F14+'DebitPL sens 1'!F14</f>
        <v>59</v>
      </c>
      <c r="G14" s="23">
        <f>'DebitVL sens 1'!G14+'DebitPL sens 1'!G14</f>
        <v>36</v>
      </c>
      <c r="H14" s="23">
        <f>'DebitVL sens 1'!H14+'DebitPL sens 1'!H14</f>
        <v>36</v>
      </c>
      <c r="I14" s="24">
        <f>'DebitVL sens 1'!I14+'DebitPL sens 1'!I14</f>
        <v>41</v>
      </c>
      <c r="J14" s="20">
        <f t="shared" si="0"/>
        <v>201</v>
      </c>
      <c r="K14" s="21">
        <f t="shared" si="1"/>
        <v>314</v>
      </c>
      <c r="V14" s="15">
        <f t="shared" si="4"/>
        <v>42</v>
      </c>
      <c r="W14" s="15">
        <f t="shared" si="2"/>
        <v>59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</f>
        <v>53</v>
      </c>
      <c r="D15" s="23">
        <f>'DebitVL sens 1'!D15+'DebitPL sens 1'!D15</f>
        <v>58</v>
      </c>
      <c r="E15" s="23">
        <f>'DebitVL sens 1'!E15+'DebitPL sens 1'!E15</f>
        <v>59</v>
      </c>
      <c r="F15" s="23">
        <f>'DebitVL sens 1'!F15+'DebitPL sens 1'!F15</f>
        <v>52</v>
      </c>
      <c r="G15" s="23">
        <f>'DebitVL sens 1'!G15+'DebitPL sens 1'!G15</f>
        <v>59</v>
      </c>
      <c r="H15" s="23">
        <f>'DebitVL sens 1'!H15+'DebitPL sens 1'!H15</f>
        <v>60</v>
      </c>
      <c r="I15" s="24">
        <f>'DebitVL sens 1'!I15+'DebitPL sens 1'!I15</f>
        <v>65</v>
      </c>
      <c r="J15" s="20">
        <f t="shared" si="0"/>
        <v>295</v>
      </c>
      <c r="K15" s="21">
        <f t="shared" si="1"/>
        <v>406</v>
      </c>
      <c r="V15" s="15">
        <f t="shared" si="4"/>
        <v>58</v>
      </c>
      <c r="W15" s="15">
        <f t="shared" si="2"/>
        <v>52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</f>
        <v>55</v>
      </c>
      <c r="D16" s="23">
        <f>'DebitVL sens 1'!D16+'DebitPL sens 1'!D16</f>
        <v>69</v>
      </c>
      <c r="E16" s="23">
        <f>'DebitVL sens 1'!E16+'DebitPL sens 1'!E16</f>
        <v>52</v>
      </c>
      <c r="F16" s="23">
        <f>'DebitVL sens 1'!F16+'DebitPL sens 1'!F16</f>
        <v>37</v>
      </c>
      <c r="G16" s="23">
        <f>'DebitVL sens 1'!G16+'DebitPL sens 1'!G16</f>
        <v>51</v>
      </c>
      <c r="H16" s="23">
        <f>'DebitVL sens 1'!H16+'DebitPL sens 1'!H16</f>
        <v>61</v>
      </c>
      <c r="I16" s="24">
        <f>'DebitVL sens 1'!I16+'DebitPL sens 1'!I16</f>
        <v>51</v>
      </c>
      <c r="J16" s="20">
        <f t="shared" si="0"/>
        <v>287</v>
      </c>
      <c r="K16" s="21">
        <f t="shared" si="1"/>
        <v>376</v>
      </c>
      <c r="V16" s="15">
        <f t="shared" si="4"/>
        <v>69</v>
      </c>
      <c r="W16" s="15">
        <f t="shared" si="2"/>
        <v>37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</f>
        <v>76</v>
      </c>
      <c r="D17" s="23">
        <f>'DebitVL sens 1'!D17+'DebitPL sens 1'!D17</f>
        <v>65</v>
      </c>
      <c r="E17" s="23">
        <f>'DebitVL sens 1'!E17+'DebitPL sens 1'!E17</f>
        <v>45</v>
      </c>
      <c r="F17" s="23">
        <f>'DebitVL sens 1'!F17+'DebitPL sens 1'!F17</f>
        <v>27</v>
      </c>
      <c r="G17" s="23">
        <f>'DebitVL sens 1'!G17+'DebitPL sens 1'!G17</f>
        <v>58</v>
      </c>
      <c r="H17" s="23">
        <f>'DebitVL sens 1'!H17+'DebitPL sens 1'!H17</f>
        <v>80</v>
      </c>
      <c r="I17" s="24">
        <f>'DebitVL sens 1'!I17+'DebitPL sens 1'!I17</f>
        <v>64</v>
      </c>
      <c r="J17" s="20">
        <f t="shared" si="0"/>
        <v>343</v>
      </c>
      <c r="K17" s="21">
        <f t="shared" si="1"/>
        <v>415</v>
      </c>
      <c r="V17" s="15">
        <f t="shared" si="4"/>
        <v>65</v>
      </c>
      <c r="W17" s="15">
        <f t="shared" si="2"/>
        <v>27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</f>
        <v>48</v>
      </c>
      <c r="D18" s="23">
        <f>'DebitVL sens 1'!D18+'DebitPL sens 1'!D18</f>
        <v>56</v>
      </c>
      <c r="E18" s="23">
        <f>'DebitVL sens 1'!E18+'DebitPL sens 1'!E18</f>
        <v>49</v>
      </c>
      <c r="F18" s="23">
        <f>'DebitVL sens 1'!F18+'DebitPL sens 1'!F18</f>
        <v>46</v>
      </c>
      <c r="G18" s="23">
        <f>'DebitVL sens 1'!G18+'DebitPL sens 1'!G18</f>
        <v>56</v>
      </c>
      <c r="H18" s="23">
        <f>'DebitVL sens 1'!H18+'DebitPL sens 1'!H18</f>
        <v>31</v>
      </c>
      <c r="I18" s="24">
        <f>'DebitVL sens 1'!I18+'DebitPL sens 1'!I18</f>
        <v>51</v>
      </c>
      <c r="J18" s="20">
        <f t="shared" si="0"/>
        <v>242</v>
      </c>
      <c r="K18" s="21">
        <f t="shared" si="1"/>
        <v>337</v>
      </c>
      <c r="V18" s="15">
        <f t="shared" si="4"/>
        <v>56</v>
      </c>
      <c r="W18" s="15">
        <f t="shared" si="2"/>
        <v>46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</f>
        <v>53</v>
      </c>
      <c r="D19" s="23">
        <f>'DebitVL sens 1'!D19+'DebitPL sens 1'!D19</f>
        <v>58</v>
      </c>
      <c r="E19" s="23">
        <f>'DebitVL sens 1'!E19+'DebitPL sens 1'!E19</f>
        <v>45</v>
      </c>
      <c r="F19" s="23">
        <f>'DebitVL sens 1'!F19+'DebitPL sens 1'!F19</f>
        <v>38</v>
      </c>
      <c r="G19" s="23">
        <f>'DebitVL sens 1'!G19+'DebitPL sens 1'!G19</f>
        <v>53</v>
      </c>
      <c r="H19" s="23">
        <f>'DebitVL sens 1'!H19+'DebitPL sens 1'!H19</f>
        <v>51</v>
      </c>
      <c r="I19" s="24">
        <f>'DebitVL sens 1'!I19+'DebitPL sens 1'!I19</f>
        <v>43</v>
      </c>
      <c r="J19" s="20">
        <f t="shared" si="0"/>
        <v>258</v>
      </c>
      <c r="K19" s="21">
        <f t="shared" si="1"/>
        <v>341</v>
      </c>
      <c r="V19" s="15">
        <f t="shared" si="4"/>
        <v>58</v>
      </c>
      <c r="W19" s="15">
        <f t="shared" si="2"/>
        <v>38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</f>
        <v>82</v>
      </c>
      <c r="D20" s="23">
        <f>'DebitVL sens 1'!D20+'DebitPL sens 1'!D20</f>
        <v>93</v>
      </c>
      <c r="E20" s="23">
        <f>'DebitVL sens 1'!E20+'DebitPL sens 1'!E20</f>
        <v>50</v>
      </c>
      <c r="F20" s="23">
        <f>'DebitVL sens 1'!F20+'DebitPL sens 1'!F20</f>
        <v>38</v>
      </c>
      <c r="G20" s="23">
        <f>'DebitVL sens 1'!G20+'DebitPL sens 1'!G20</f>
        <v>84</v>
      </c>
      <c r="H20" s="23">
        <f>'DebitVL sens 1'!H20+'DebitPL sens 1'!H20</f>
        <v>75</v>
      </c>
      <c r="I20" s="24">
        <f>'DebitVL sens 1'!I20+'DebitPL sens 1'!I20</f>
        <v>83</v>
      </c>
      <c r="J20" s="20">
        <f t="shared" si="0"/>
        <v>417</v>
      </c>
      <c r="K20" s="21">
        <f t="shared" si="1"/>
        <v>505</v>
      </c>
      <c r="V20" s="15">
        <f t="shared" si="4"/>
        <v>93</v>
      </c>
      <c r="W20" s="15">
        <f t="shared" si="2"/>
        <v>38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</f>
        <v>94</v>
      </c>
      <c r="D21" s="23">
        <f>'DebitVL sens 1'!D21+'DebitPL sens 1'!D21</f>
        <v>78</v>
      </c>
      <c r="E21" s="23">
        <f>'DebitVL sens 1'!E21+'DebitPL sens 1'!E21</f>
        <v>43</v>
      </c>
      <c r="F21" s="23">
        <f>'DebitVL sens 1'!F21+'DebitPL sens 1'!F21</f>
        <v>40</v>
      </c>
      <c r="G21" s="23">
        <f>'DebitVL sens 1'!G21+'DebitPL sens 1'!G21</f>
        <v>90</v>
      </c>
      <c r="H21" s="23">
        <f>'DebitVL sens 1'!H21+'DebitPL sens 1'!H21</f>
        <v>122</v>
      </c>
      <c r="I21" s="24">
        <f>'DebitVL sens 1'!I21+'DebitPL sens 1'!I21</f>
        <v>87</v>
      </c>
      <c r="J21" s="20">
        <f t="shared" si="0"/>
        <v>471</v>
      </c>
      <c r="K21" s="21">
        <f t="shared" si="1"/>
        <v>554</v>
      </c>
      <c r="V21" s="15">
        <f t="shared" si="4"/>
        <v>78</v>
      </c>
      <c r="W21" s="15">
        <f t="shared" si="2"/>
        <v>40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</f>
        <v>76</v>
      </c>
      <c r="D22" s="23">
        <f>'DebitVL sens 1'!D22+'DebitPL sens 1'!D22</f>
        <v>78</v>
      </c>
      <c r="E22" s="23">
        <f>'DebitVL sens 1'!E22+'DebitPL sens 1'!E22</f>
        <v>38</v>
      </c>
      <c r="F22" s="23">
        <f>'DebitVL sens 1'!F22+'DebitPL sens 1'!F22</f>
        <v>62</v>
      </c>
      <c r="G22" s="23">
        <f>'DebitVL sens 1'!G22+'DebitPL sens 1'!G22</f>
        <v>67</v>
      </c>
      <c r="H22" s="23">
        <f>'DebitVL sens 1'!H22+'DebitPL sens 1'!H22</f>
        <v>75</v>
      </c>
      <c r="I22" s="24">
        <f>'DebitVL sens 1'!I22+'DebitPL sens 1'!I22</f>
        <v>69</v>
      </c>
      <c r="J22" s="20">
        <f t="shared" si="0"/>
        <v>365</v>
      </c>
      <c r="K22" s="21">
        <f t="shared" si="1"/>
        <v>465</v>
      </c>
      <c r="V22" s="15">
        <f t="shared" si="4"/>
        <v>78</v>
      </c>
      <c r="W22" s="15">
        <f t="shared" si="2"/>
        <v>62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</f>
        <v>46</v>
      </c>
      <c r="D23" s="23">
        <f>'DebitVL sens 1'!D23+'DebitPL sens 1'!D23</f>
        <v>54</v>
      </c>
      <c r="E23" s="23">
        <f>'DebitVL sens 1'!E23+'DebitPL sens 1'!E23</f>
        <v>36</v>
      </c>
      <c r="F23" s="23">
        <f>'DebitVL sens 1'!F23+'DebitPL sens 1'!F23</f>
        <v>36</v>
      </c>
      <c r="G23" s="23">
        <f>'DebitVL sens 1'!G23+'DebitPL sens 1'!G23</f>
        <v>42</v>
      </c>
      <c r="H23" s="23">
        <f>'DebitVL sens 1'!H23+'DebitPL sens 1'!H23</f>
        <v>46</v>
      </c>
      <c r="I23" s="24">
        <f>'DebitVL sens 1'!I23+'DebitPL sens 1'!I23</f>
        <v>50</v>
      </c>
      <c r="J23" s="20">
        <f t="shared" si="0"/>
        <v>238</v>
      </c>
      <c r="K23" s="21">
        <f t="shared" si="1"/>
        <v>310</v>
      </c>
      <c r="V23" s="15">
        <f t="shared" si="4"/>
        <v>54</v>
      </c>
      <c r="W23" s="15">
        <f t="shared" si="2"/>
        <v>36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</f>
        <v>27</v>
      </c>
      <c r="D24" s="23">
        <f>'DebitVL sens 1'!D24+'DebitPL sens 1'!D24</f>
        <v>30</v>
      </c>
      <c r="E24" s="23">
        <f>'DebitVL sens 1'!E24+'DebitPL sens 1'!E24</f>
        <v>17</v>
      </c>
      <c r="F24" s="23">
        <f>'DebitVL sens 1'!F24+'DebitPL sens 1'!F24</f>
        <v>14</v>
      </c>
      <c r="G24" s="23">
        <f>'DebitVL sens 1'!G24+'DebitPL sens 1'!G24</f>
        <v>17</v>
      </c>
      <c r="H24" s="23">
        <f>'DebitVL sens 1'!H24+'DebitPL sens 1'!H24</f>
        <v>21</v>
      </c>
      <c r="I24" s="24">
        <f>'DebitVL sens 1'!I24+'DebitPL sens 1'!I24</f>
        <v>19</v>
      </c>
      <c r="J24" s="20">
        <f t="shared" si="0"/>
        <v>114</v>
      </c>
      <c r="K24" s="21">
        <f t="shared" si="1"/>
        <v>145</v>
      </c>
      <c r="V24" s="15">
        <f t="shared" si="4"/>
        <v>30</v>
      </c>
      <c r="W24" s="15">
        <f t="shared" si="2"/>
        <v>14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</f>
        <v>26</v>
      </c>
      <c r="D25" s="23">
        <f>'DebitVL sens 1'!D25+'DebitPL sens 1'!D25</f>
        <v>25</v>
      </c>
      <c r="E25" s="23">
        <f>'DebitVL sens 1'!E25+'DebitPL sens 1'!E25</f>
        <v>15</v>
      </c>
      <c r="F25" s="23">
        <f>'DebitVL sens 1'!F25+'DebitPL sens 1'!F25</f>
        <v>16</v>
      </c>
      <c r="G25" s="23">
        <f>'DebitVL sens 1'!G25+'DebitPL sens 1'!G25</f>
        <v>27</v>
      </c>
      <c r="H25" s="23">
        <f>'DebitVL sens 1'!H25+'DebitPL sens 1'!H25</f>
        <v>18</v>
      </c>
      <c r="I25" s="24">
        <f>'DebitVL sens 1'!I25+'DebitPL sens 1'!I25</f>
        <v>27</v>
      </c>
      <c r="J25" s="20">
        <f t="shared" si="0"/>
        <v>123</v>
      </c>
      <c r="K25" s="21">
        <f t="shared" si="1"/>
        <v>154</v>
      </c>
      <c r="V25" s="15">
        <f t="shared" si="4"/>
        <v>25</v>
      </c>
      <c r="W25" s="15">
        <f t="shared" si="2"/>
        <v>16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</f>
        <v>12</v>
      </c>
      <c r="D26" s="78">
        <f>'DebitVL sens 1'!D26+'DebitPL sens 1'!D26</f>
        <v>9</v>
      </c>
      <c r="E26" s="78">
        <f>'DebitVL sens 1'!E26+'DebitPL sens 1'!E26</f>
        <v>6</v>
      </c>
      <c r="F26" s="78">
        <f>'DebitVL sens 1'!F26+'DebitPL sens 1'!F26</f>
        <v>6</v>
      </c>
      <c r="G26" s="78">
        <f>'DebitVL sens 1'!G26+'DebitPL sens 1'!G26</f>
        <v>8</v>
      </c>
      <c r="H26" s="78">
        <f>'DebitVL sens 1'!H26+'DebitPL sens 1'!H26</f>
        <v>11</v>
      </c>
      <c r="I26" s="79">
        <f>'DebitVL sens 1'!I26+'DebitPL sens 1'!I26</f>
        <v>14</v>
      </c>
      <c r="J26" s="80">
        <f t="shared" si="0"/>
        <v>54</v>
      </c>
      <c r="K26" s="81">
        <f t="shared" si="1"/>
        <v>66</v>
      </c>
      <c r="L26" s="4"/>
      <c r="M26" s="4"/>
      <c r="V26" s="82">
        <f t="shared" si="4"/>
        <v>9</v>
      </c>
      <c r="W26" s="82">
        <f t="shared" si="2"/>
        <v>6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</f>
        <v>4</v>
      </c>
      <c r="D27" s="27">
        <f>'DebitVL sens 1'!D27+'DebitPL sens 1'!D27</f>
        <v>12</v>
      </c>
      <c r="E27" s="27">
        <f>'DebitVL sens 1'!E27+'DebitPL sens 1'!E27</f>
        <v>3</v>
      </c>
      <c r="F27" s="27">
        <f>'DebitVL sens 1'!F27+'DebitPL sens 1'!F27</f>
        <v>0</v>
      </c>
      <c r="G27" s="27">
        <f>'DebitVL sens 1'!G27+'DebitPL sens 1'!G27</f>
        <v>5</v>
      </c>
      <c r="H27" s="27">
        <f>'DebitVL sens 1'!H27+'DebitPL sens 1'!H27</f>
        <v>0</v>
      </c>
      <c r="I27" s="28">
        <f>'DebitVL sens 1'!I27+'DebitPL sens 1'!I27</f>
        <v>0</v>
      </c>
      <c r="J27" s="29">
        <f t="shared" si="0"/>
        <v>21</v>
      </c>
      <c r="K27" s="30">
        <f t="shared" si="1"/>
        <v>24</v>
      </c>
      <c r="V27" s="15">
        <f t="shared" si="4"/>
        <v>12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43721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159</v>
      </c>
      <c r="C32" s="294">
        <f t="shared" ref="C32:I32" si="6">SUM(C10:C25)</f>
        <v>863</v>
      </c>
      <c r="D32" s="294">
        <f t="shared" si="6"/>
        <v>891</v>
      </c>
      <c r="E32" s="294">
        <f t="shared" si="6"/>
        <v>620</v>
      </c>
      <c r="F32" s="294">
        <f t="shared" si="6"/>
        <v>582</v>
      </c>
      <c r="G32" s="294">
        <f t="shared" si="6"/>
        <v>821</v>
      </c>
      <c r="H32" s="294">
        <f t="shared" si="6"/>
        <v>870</v>
      </c>
      <c r="I32" s="294">
        <f t="shared" si="6"/>
        <v>822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53</v>
      </c>
      <c r="D33" s="41">
        <f t="shared" si="7"/>
        <v>56</v>
      </c>
      <c r="E33" s="41">
        <f t="shared" si="7"/>
        <v>52</v>
      </c>
      <c r="F33" s="41">
        <f t="shared" si="7"/>
        <v>27</v>
      </c>
      <c r="G33" s="41">
        <f t="shared" si="7"/>
        <v>36</v>
      </c>
      <c r="H33" s="41">
        <f t="shared" si="7"/>
        <v>50</v>
      </c>
      <c r="I33" s="41">
        <f t="shared" si="7"/>
        <v>50</v>
      </c>
      <c r="J33" s="42">
        <f>SUM(J4:J27)</f>
        <v>4512</v>
      </c>
      <c r="K33" s="42">
        <f>SUM(C39:I39)-J33</f>
        <v>1281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38.166666666666664</v>
      </c>
      <c r="D34" s="43">
        <f t="shared" si="8"/>
        <v>39.458333333333336</v>
      </c>
      <c r="E34" s="43">
        <f t="shared" si="8"/>
        <v>28</v>
      </c>
      <c r="F34" s="43">
        <f t="shared" si="8"/>
        <v>25.375</v>
      </c>
      <c r="G34" s="43">
        <f t="shared" si="8"/>
        <v>35.708333333333336</v>
      </c>
      <c r="H34" s="43">
        <f t="shared" si="8"/>
        <v>38.333333333333336</v>
      </c>
      <c r="I34" s="44">
        <f t="shared" si="8"/>
        <v>36.333333333333336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1</v>
      </c>
      <c r="D35" s="41">
        <f t="shared" si="9"/>
        <v>0</v>
      </c>
      <c r="E35" s="41">
        <f t="shared" si="9"/>
        <v>2</v>
      </c>
      <c r="F35" s="41">
        <f t="shared" si="9"/>
        <v>0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0.77887105126877265</v>
      </c>
      <c r="K35" s="45">
        <f>K33/J39</f>
        <v>0.22112894873122735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94</v>
      </c>
      <c r="D36" s="41">
        <f t="shared" si="10"/>
        <v>93</v>
      </c>
      <c r="E36" s="41">
        <f t="shared" si="10"/>
        <v>59</v>
      </c>
      <c r="F36" s="41">
        <f t="shared" si="10"/>
        <v>62</v>
      </c>
      <c r="G36" s="41">
        <f t="shared" si="10"/>
        <v>90</v>
      </c>
      <c r="H36" s="41">
        <f t="shared" si="10"/>
        <v>122</v>
      </c>
      <c r="I36" s="21">
        <f t="shared" si="10"/>
        <v>87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66</v>
      </c>
      <c r="D37" s="41">
        <f t="shared" si="11"/>
        <v>60</v>
      </c>
      <c r="E37" s="41">
        <f t="shared" si="11"/>
        <v>35</v>
      </c>
      <c r="F37" s="41">
        <f t="shared" si="11"/>
        <v>39</v>
      </c>
      <c r="G37" s="41">
        <f t="shared" si="11"/>
        <v>55</v>
      </c>
      <c r="H37" s="41">
        <f t="shared" si="11"/>
        <v>58</v>
      </c>
      <c r="I37" s="21">
        <f t="shared" si="11"/>
        <v>52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94</v>
      </c>
      <c r="D38" s="41">
        <f t="shared" si="12"/>
        <v>78</v>
      </c>
      <c r="E38" s="41">
        <f t="shared" si="12"/>
        <v>43</v>
      </c>
      <c r="F38" s="41">
        <f t="shared" si="12"/>
        <v>40</v>
      </c>
      <c r="G38" s="41">
        <f t="shared" si="12"/>
        <v>90</v>
      </c>
      <c r="H38" s="41">
        <f t="shared" si="12"/>
        <v>122</v>
      </c>
      <c r="I38" s="21">
        <f t="shared" si="12"/>
        <v>87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916</v>
      </c>
      <c r="D39" s="53">
        <f t="shared" si="13"/>
        <v>947</v>
      </c>
      <c r="E39" s="53">
        <f t="shared" si="13"/>
        <v>672</v>
      </c>
      <c r="F39" s="53">
        <f t="shared" si="13"/>
        <v>609</v>
      </c>
      <c r="G39" s="53">
        <f t="shared" si="13"/>
        <v>857</v>
      </c>
      <c r="H39" s="53">
        <f t="shared" si="13"/>
        <v>920</v>
      </c>
      <c r="I39" s="54">
        <f t="shared" si="13"/>
        <v>872</v>
      </c>
      <c r="J39" s="55">
        <f>SUM(C39:I39)</f>
        <v>5793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43721</v>
      </c>
      <c r="F75" s="363"/>
      <c r="G75" s="363"/>
      <c r="H75" s="58"/>
      <c r="I75" s="59">
        <f>V3</f>
        <v>947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609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" right="0" top="0.84" bottom="0.87" header="0.47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262</vt:i4>
      </vt:variant>
    </vt:vector>
  </HeadingPairs>
  <TitlesOfParts>
    <vt:vector size="273" baseType="lpstr">
      <vt:lpstr>P.Garde</vt:lpstr>
      <vt:lpstr>Synthese</vt:lpstr>
      <vt:lpstr>Synthese debit</vt:lpstr>
      <vt:lpstr>DebitVL sens 1</vt:lpstr>
      <vt:lpstr>VITESSEVL sens 1 </vt:lpstr>
      <vt:lpstr>DebitPL sens 1</vt:lpstr>
      <vt:lpstr>VITESSEPL sens 1 </vt:lpstr>
      <vt:lpstr>Debit UVP sens 1</vt:lpstr>
      <vt:lpstr>DebitTV sens 1</vt:lpstr>
      <vt:lpstr>VITESSETV Sens 1</vt:lpstr>
      <vt:lpstr>Vitesse Journalière</vt:lpstr>
      <vt:lpstr>'Debit UVP sens 1'!dim</vt:lpstr>
      <vt:lpstr>'DebitPL sens 1'!dim</vt:lpstr>
      <vt:lpstr>dim</vt:lpstr>
      <vt:lpstr>'Debit UVP sens 1'!hmax</vt:lpstr>
      <vt:lpstr>'DebitPL sens 1'!hmax</vt:lpstr>
      <vt:lpstr>hmax</vt:lpstr>
      <vt:lpstr>'Debit UVP sens 1'!jeu</vt:lpstr>
      <vt:lpstr>'DebitPL sens 1'!jeu</vt:lpstr>
      <vt:lpstr>jeu</vt:lpstr>
      <vt:lpstr>'Debit UVP sens 1'!jmax</vt:lpstr>
      <vt:lpstr>'DebitPL sens 1'!jmax</vt:lpstr>
      <vt:lpstr>'VITESSEPL sens 1 '!jmax</vt:lpstr>
      <vt:lpstr>'VITESSETV Sens 1'!jmax</vt:lpstr>
      <vt:lpstr>'VITESSEVL sens 1 '!jmax</vt:lpstr>
      <vt:lpstr>jmax</vt:lpstr>
      <vt:lpstr>'Debit UVP sens 1'!jmin</vt:lpstr>
      <vt:lpstr>'DebitPL sens 1'!jmin</vt:lpstr>
      <vt:lpstr>'VITESSEPL sens 1 '!jmin</vt:lpstr>
      <vt:lpstr>'VITESSETV Sens 1'!jmin</vt:lpstr>
      <vt:lpstr>'VITESSEVL sens 1 '!jmin</vt:lpstr>
      <vt:lpstr>jmin</vt:lpstr>
      <vt:lpstr>'Synthese debit'!Jour</vt:lpstr>
      <vt:lpstr>jour</vt:lpstr>
      <vt:lpstr>'Synthese debit'!Jour1</vt:lpstr>
      <vt:lpstr>'Synthese debit'!Jour2</vt:lpstr>
      <vt:lpstr>jour2</vt:lpstr>
      <vt:lpstr>'Synthese debit'!Jour3</vt:lpstr>
      <vt:lpstr>'Synthese debit'!Jour4</vt:lpstr>
      <vt:lpstr>'Synthese debit'!Jour5</vt:lpstr>
      <vt:lpstr>'Synthese debit'!Jour6</vt:lpstr>
      <vt:lpstr>'Synthese debit'!Jour7</vt:lpstr>
      <vt:lpstr>'Synthese debit'!JourMoy</vt:lpstr>
      <vt:lpstr>'Synthese debit'!JourMoyPL</vt:lpstr>
      <vt:lpstr>'Synthese debit'!JourPL1</vt:lpstr>
      <vt:lpstr>'Synthese debit'!JourPL2</vt:lpstr>
      <vt:lpstr>'Synthese debit'!JourPL3</vt:lpstr>
      <vt:lpstr>'Synthese debit'!JourPL4</vt:lpstr>
      <vt:lpstr>'Synthese debit'!JourPL5</vt:lpstr>
      <vt:lpstr>'Synthese debit'!JourPL6</vt:lpstr>
      <vt:lpstr>'Synthese debit'!JourPL7</vt:lpstr>
      <vt:lpstr>'Synthese debit'!JourTot</vt:lpstr>
      <vt:lpstr>'Synthese debit'!JourTotPL</vt:lpstr>
      <vt:lpstr>'Synthese debit'!JourVL1</vt:lpstr>
      <vt:lpstr>'Debit UVP sens 1'!lun</vt:lpstr>
      <vt:lpstr>'DebitPL sens 1'!lun</vt:lpstr>
      <vt:lpstr>lun</vt:lpstr>
      <vt:lpstr>'Debit UVP sens 1'!mar</vt:lpstr>
      <vt:lpstr>'DebitPL sens 1'!mar</vt:lpstr>
      <vt:lpstr>mar</vt:lpstr>
      <vt:lpstr>'Debit UVP sens 1'!mer</vt:lpstr>
      <vt:lpstr>'DebitPL sens 1'!mer</vt:lpstr>
      <vt:lpstr>mer</vt:lpstr>
      <vt:lpstr>'Synthese debit'!Nuit</vt:lpstr>
      <vt:lpstr>Nuit</vt:lpstr>
      <vt:lpstr>'Synthese debit'!Nuit1</vt:lpstr>
      <vt:lpstr>'Vitesse Journalière'!Nuit1_PL1</vt:lpstr>
      <vt:lpstr>'Vitesse Journalière'!Nuit1_PL10</vt:lpstr>
      <vt:lpstr>'Vitesse Journalière'!Nuit1_PL11</vt:lpstr>
      <vt:lpstr>'Vitesse Journalière'!Nuit1_PL12</vt:lpstr>
      <vt:lpstr>'Vitesse Journalière'!Nuit1_PL2</vt:lpstr>
      <vt:lpstr>'Vitesse Journalière'!Nuit1_PL3</vt:lpstr>
      <vt:lpstr>'Vitesse Journalière'!Nuit1_PL4</vt:lpstr>
      <vt:lpstr>'Vitesse Journalière'!Nuit1_PL5</vt:lpstr>
      <vt:lpstr>'Vitesse Journalière'!Nuit1_PL6</vt:lpstr>
      <vt:lpstr>'Vitesse Journalière'!Nuit1_PL7</vt:lpstr>
      <vt:lpstr>'Vitesse Journalière'!Nuit1_PL8</vt:lpstr>
      <vt:lpstr>'Vitesse Journalière'!Nuit1_PL9</vt:lpstr>
      <vt:lpstr>'Vitesse Journalière'!NUIT1_VL1</vt:lpstr>
      <vt:lpstr>'Vitesse Journalière'!NUIT1_VL10</vt:lpstr>
      <vt:lpstr>'Vitesse Journalière'!NUIT1_VL11</vt:lpstr>
      <vt:lpstr>'Vitesse Journalière'!NUIT1_VL12</vt:lpstr>
      <vt:lpstr>'Vitesse Journalière'!NUIT1_VL2</vt:lpstr>
      <vt:lpstr>'Vitesse Journalière'!NUIT1_VL3</vt:lpstr>
      <vt:lpstr>'Vitesse Journalière'!NUIT1_VL4</vt:lpstr>
      <vt:lpstr>'Vitesse Journalière'!NUIT1_VL5</vt:lpstr>
      <vt:lpstr>'Vitesse Journalière'!NUIT1_VL6</vt:lpstr>
      <vt:lpstr>'Vitesse Journalière'!NUIT1_VL7</vt:lpstr>
      <vt:lpstr>'Vitesse Journalière'!NUIT1_VL8</vt:lpstr>
      <vt:lpstr>'Vitesse Journalière'!NUIT1_VL9</vt:lpstr>
      <vt:lpstr>'Synthese debit'!Nuit2</vt:lpstr>
      <vt:lpstr>'Vitesse Journalière'!Nuit2_PL1</vt:lpstr>
      <vt:lpstr>'Vitesse Journalière'!Nuit2_PL10</vt:lpstr>
      <vt:lpstr>'Vitesse Journalière'!Nuit2_PL11</vt:lpstr>
      <vt:lpstr>'Vitesse Journalière'!Nuit2_PL12</vt:lpstr>
      <vt:lpstr>'Vitesse Journalière'!Nuit2_PL2</vt:lpstr>
      <vt:lpstr>'Vitesse Journalière'!Nuit2_PL3</vt:lpstr>
      <vt:lpstr>'Vitesse Journalière'!Nuit2_PL4</vt:lpstr>
      <vt:lpstr>'Vitesse Journalière'!Nuit2_PL5</vt:lpstr>
      <vt:lpstr>'Vitesse Journalière'!Nuit2_PL6</vt:lpstr>
      <vt:lpstr>'Vitesse Journalière'!Nuit2_PL7</vt:lpstr>
      <vt:lpstr>'Vitesse Journalière'!Nuit2_PL8</vt:lpstr>
      <vt:lpstr>'Vitesse Journalière'!Nuit2_PL9</vt:lpstr>
      <vt:lpstr>'Vitesse Journalière'!NUIT2_VL1</vt:lpstr>
      <vt:lpstr>'Vitesse Journalière'!NUIT2_VL10</vt:lpstr>
      <vt:lpstr>'Vitesse Journalière'!NUIT2_VL11</vt:lpstr>
      <vt:lpstr>'Vitesse Journalière'!NUIT2_VL12</vt:lpstr>
      <vt:lpstr>'Vitesse Journalière'!NUIT2_VL2</vt:lpstr>
      <vt:lpstr>'Vitesse Journalière'!NUIT2_VL3</vt:lpstr>
      <vt:lpstr>'Vitesse Journalière'!NUIT2_VL4</vt:lpstr>
      <vt:lpstr>'Vitesse Journalière'!NUIT2_VL5</vt:lpstr>
      <vt:lpstr>'Vitesse Journalière'!NUIT2_VL6</vt:lpstr>
      <vt:lpstr>'Vitesse Journalière'!NUIT2_VL7</vt:lpstr>
      <vt:lpstr>'Vitesse Journalière'!NUIT2_VL8</vt:lpstr>
      <vt:lpstr>'Vitesse Journalière'!NUIT2_VL9</vt:lpstr>
      <vt:lpstr>'Synthese debit'!Nuit3</vt:lpstr>
      <vt:lpstr>'Vitesse Journalière'!Nuit3_PL1</vt:lpstr>
      <vt:lpstr>'Vitesse Journalière'!Nuit3_PL10</vt:lpstr>
      <vt:lpstr>'Vitesse Journalière'!Nuit3_PL11</vt:lpstr>
      <vt:lpstr>'Vitesse Journalière'!Nuit3_PL12</vt:lpstr>
      <vt:lpstr>'Vitesse Journalière'!Nuit3_PL2</vt:lpstr>
      <vt:lpstr>'Vitesse Journalière'!Nuit3_PL3</vt:lpstr>
      <vt:lpstr>'Vitesse Journalière'!Nuit3_PL4</vt:lpstr>
      <vt:lpstr>'Vitesse Journalière'!Nuit3_PL5</vt:lpstr>
      <vt:lpstr>'Vitesse Journalière'!Nuit3_PL6</vt:lpstr>
      <vt:lpstr>'Vitesse Journalière'!Nuit3_PL7</vt:lpstr>
      <vt:lpstr>'Vitesse Journalière'!Nuit3_PL8</vt:lpstr>
      <vt:lpstr>'Vitesse Journalière'!Nuit3_PL9</vt:lpstr>
      <vt:lpstr>'Vitesse Journalière'!NUIT3_VL1</vt:lpstr>
      <vt:lpstr>'Vitesse Journalière'!NUIT3_VL10</vt:lpstr>
      <vt:lpstr>'Vitesse Journalière'!NUIT3_VL11</vt:lpstr>
      <vt:lpstr>'Vitesse Journalière'!NUIT3_VL12</vt:lpstr>
      <vt:lpstr>'Vitesse Journalière'!NUIT3_VL2</vt:lpstr>
      <vt:lpstr>'Vitesse Journalière'!NUIT3_VL3</vt:lpstr>
      <vt:lpstr>'Vitesse Journalière'!NUIT3_VL4</vt:lpstr>
      <vt:lpstr>'Vitesse Journalière'!NUIT3_VL5</vt:lpstr>
      <vt:lpstr>'Vitesse Journalière'!NUIT3_VL6</vt:lpstr>
      <vt:lpstr>'Vitesse Journalière'!NUIT3_VL7</vt:lpstr>
      <vt:lpstr>'Vitesse Journalière'!NUIT3_VL8</vt:lpstr>
      <vt:lpstr>'Vitesse Journalière'!NUIT3_VL9</vt:lpstr>
      <vt:lpstr>'Synthese debit'!Nuit4</vt:lpstr>
      <vt:lpstr>'Vitesse Journalière'!Nuit4_PL1</vt:lpstr>
      <vt:lpstr>'Vitesse Journalière'!Nuit4_PL10</vt:lpstr>
      <vt:lpstr>'Vitesse Journalière'!Nuit4_PL11</vt:lpstr>
      <vt:lpstr>'Vitesse Journalière'!Nuit4_PL12</vt:lpstr>
      <vt:lpstr>'Vitesse Journalière'!Nuit4_PL2</vt:lpstr>
      <vt:lpstr>'Vitesse Journalière'!Nuit4_PL3</vt:lpstr>
      <vt:lpstr>'Vitesse Journalière'!Nuit4_PL4</vt:lpstr>
      <vt:lpstr>'Vitesse Journalière'!Nuit4_PL5</vt:lpstr>
      <vt:lpstr>'Vitesse Journalière'!Nuit4_PL6</vt:lpstr>
      <vt:lpstr>'Vitesse Journalière'!Nuit4_PL7</vt:lpstr>
      <vt:lpstr>'Vitesse Journalière'!Nuit4_PL8</vt:lpstr>
      <vt:lpstr>'Vitesse Journalière'!Nuit4_PL9</vt:lpstr>
      <vt:lpstr>'Vitesse Journalière'!NUIT4_VL1</vt:lpstr>
      <vt:lpstr>'Vitesse Journalière'!NUIT4_VL10</vt:lpstr>
      <vt:lpstr>'Vitesse Journalière'!NUIT4_VL11</vt:lpstr>
      <vt:lpstr>'Vitesse Journalière'!NUIT4_VL12</vt:lpstr>
      <vt:lpstr>'Vitesse Journalière'!NUIT4_VL2</vt:lpstr>
      <vt:lpstr>'Vitesse Journalière'!NUIT4_VL3</vt:lpstr>
      <vt:lpstr>'Vitesse Journalière'!NUIT4_VL4</vt:lpstr>
      <vt:lpstr>'Vitesse Journalière'!NUIT4_VL5</vt:lpstr>
      <vt:lpstr>'Vitesse Journalière'!NUIT4_VL6</vt:lpstr>
      <vt:lpstr>'Vitesse Journalière'!NUIT4_VL7</vt:lpstr>
      <vt:lpstr>'Vitesse Journalière'!NUIT4_VL8</vt:lpstr>
      <vt:lpstr>'Vitesse Journalière'!NUIT4_VL9</vt:lpstr>
      <vt:lpstr>'Synthese debit'!Nuit5</vt:lpstr>
      <vt:lpstr>'Vitesse Journalière'!Nuit5_PL1</vt:lpstr>
      <vt:lpstr>'Vitesse Journalière'!Nuit5_PL10</vt:lpstr>
      <vt:lpstr>'Vitesse Journalière'!Nuit5_PL11</vt:lpstr>
      <vt:lpstr>'Vitesse Journalière'!Nuit5_PL12</vt:lpstr>
      <vt:lpstr>'Vitesse Journalière'!Nuit5_PL2</vt:lpstr>
      <vt:lpstr>'Vitesse Journalière'!Nuit5_PL3</vt:lpstr>
      <vt:lpstr>'Vitesse Journalière'!Nuit5_PL4</vt:lpstr>
      <vt:lpstr>'Vitesse Journalière'!Nuit5_PL5</vt:lpstr>
      <vt:lpstr>'Vitesse Journalière'!Nuit5_PL6</vt:lpstr>
      <vt:lpstr>'Vitesse Journalière'!Nuit5_PL7</vt:lpstr>
      <vt:lpstr>'Vitesse Journalière'!Nuit5_PL8</vt:lpstr>
      <vt:lpstr>'Vitesse Journalière'!Nuit5_PL9</vt:lpstr>
      <vt:lpstr>'Vitesse Journalière'!NUIT5_VL1</vt:lpstr>
      <vt:lpstr>'Vitesse Journalière'!NUIT5_VL10</vt:lpstr>
      <vt:lpstr>'Vitesse Journalière'!NUIT5_VL11</vt:lpstr>
      <vt:lpstr>'Vitesse Journalière'!NUIT5_VL12</vt:lpstr>
      <vt:lpstr>'Vitesse Journalière'!NUIT5_VL2</vt:lpstr>
      <vt:lpstr>'Vitesse Journalière'!NUIT5_VL3</vt:lpstr>
      <vt:lpstr>'Vitesse Journalière'!NUIT5_VL4</vt:lpstr>
      <vt:lpstr>'Vitesse Journalière'!NUIT5_VL5</vt:lpstr>
      <vt:lpstr>'Vitesse Journalière'!NUIT5_VL6</vt:lpstr>
      <vt:lpstr>'Vitesse Journalière'!NUIT5_VL7</vt:lpstr>
      <vt:lpstr>'Vitesse Journalière'!NUIT5_VL8</vt:lpstr>
      <vt:lpstr>'Vitesse Journalière'!NUIT5_VL9</vt:lpstr>
      <vt:lpstr>'Synthese debit'!Nuit6</vt:lpstr>
      <vt:lpstr>'Vitesse Journalière'!Nuit6_PL1</vt:lpstr>
      <vt:lpstr>'Vitesse Journalière'!Nuit6_PL10</vt:lpstr>
      <vt:lpstr>'Vitesse Journalière'!Nuit6_PL11</vt:lpstr>
      <vt:lpstr>'Vitesse Journalière'!Nuit6_PL12</vt:lpstr>
      <vt:lpstr>'Vitesse Journalière'!Nuit6_PL2</vt:lpstr>
      <vt:lpstr>'Vitesse Journalière'!Nuit6_PL3</vt:lpstr>
      <vt:lpstr>'Vitesse Journalière'!Nuit6_PL4</vt:lpstr>
      <vt:lpstr>'Vitesse Journalière'!Nuit6_PL5</vt:lpstr>
      <vt:lpstr>'Vitesse Journalière'!Nuit6_PL6</vt:lpstr>
      <vt:lpstr>'Vitesse Journalière'!Nuit6_PL7</vt:lpstr>
      <vt:lpstr>'Vitesse Journalière'!Nuit6_PL8</vt:lpstr>
      <vt:lpstr>'Vitesse Journalière'!Nuit6_PL9</vt:lpstr>
      <vt:lpstr>'Vitesse Journalière'!NUIT6_VL1</vt:lpstr>
      <vt:lpstr>'Vitesse Journalière'!NUIT6_VL10</vt:lpstr>
      <vt:lpstr>'Vitesse Journalière'!NUIT6_VL11</vt:lpstr>
      <vt:lpstr>'Vitesse Journalière'!NUIT6_VL12</vt:lpstr>
      <vt:lpstr>'Vitesse Journalière'!NUIT6_VL2</vt:lpstr>
      <vt:lpstr>'Vitesse Journalière'!NUIT6_VL3</vt:lpstr>
      <vt:lpstr>'Vitesse Journalière'!NUIT6_VL4</vt:lpstr>
      <vt:lpstr>'Vitesse Journalière'!NUIT6_VL5</vt:lpstr>
      <vt:lpstr>'Vitesse Journalière'!NUIT6_VL6</vt:lpstr>
      <vt:lpstr>'Vitesse Journalière'!NUIT6_VL7</vt:lpstr>
      <vt:lpstr>'Vitesse Journalière'!NUIT6_VL8</vt:lpstr>
      <vt:lpstr>'Vitesse Journalière'!NUIT6_VL9</vt:lpstr>
      <vt:lpstr>'Synthese debit'!Nuit7</vt:lpstr>
      <vt:lpstr>'Vitesse Journalière'!Nuit7_PL1</vt:lpstr>
      <vt:lpstr>'Vitesse Journalière'!Nuit7_PL10</vt:lpstr>
      <vt:lpstr>'Vitesse Journalière'!Nuit7_PL11</vt:lpstr>
      <vt:lpstr>'Vitesse Journalière'!Nuit7_PL12</vt:lpstr>
      <vt:lpstr>'Vitesse Journalière'!Nuit7_PL2</vt:lpstr>
      <vt:lpstr>'Vitesse Journalière'!Nuit7_PL3</vt:lpstr>
      <vt:lpstr>'Vitesse Journalière'!Nuit7_PL4</vt:lpstr>
      <vt:lpstr>'Vitesse Journalière'!Nuit7_PL5</vt:lpstr>
      <vt:lpstr>'Vitesse Journalière'!Nuit7_PL6</vt:lpstr>
      <vt:lpstr>'Vitesse Journalière'!Nuit7_PL7</vt:lpstr>
      <vt:lpstr>'Vitesse Journalière'!Nuit7_PL8</vt:lpstr>
      <vt:lpstr>'Vitesse Journalière'!Nuit7_PL9</vt:lpstr>
      <vt:lpstr>'Vitesse Journalière'!NUIT7_VL1</vt:lpstr>
      <vt:lpstr>'Vitesse Journalière'!NUIT7_VL10</vt:lpstr>
      <vt:lpstr>'Vitesse Journalière'!NUIT7_VL11</vt:lpstr>
      <vt:lpstr>'Vitesse Journalière'!NUIT7_VL12</vt:lpstr>
      <vt:lpstr>'Vitesse Journalière'!NUIT7_VL2</vt:lpstr>
      <vt:lpstr>'Vitesse Journalière'!NUIT7_VL3</vt:lpstr>
      <vt:lpstr>'Vitesse Journalière'!NUIT7_VL4</vt:lpstr>
      <vt:lpstr>'Vitesse Journalière'!NUIT7_VL5</vt:lpstr>
      <vt:lpstr>'Vitesse Journalière'!NUIT7_VL6</vt:lpstr>
      <vt:lpstr>'Vitesse Journalière'!NUIT7_VL7</vt:lpstr>
      <vt:lpstr>'Vitesse Journalière'!NUIT7_VL8</vt:lpstr>
      <vt:lpstr>'Vitesse Journalière'!NUIT7_VL9</vt:lpstr>
      <vt:lpstr>'Synthese debit'!NuitMoy</vt:lpstr>
      <vt:lpstr>NuitMoy</vt:lpstr>
      <vt:lpstr>'Synthese debit'!NuitMoyPL</vt:lpstr>
      <vt:lpstr>NuitMoyPL</vt:lpstr>
      <vt:lpstr>'Synthese debit'!NuitPL1</vt:lpstr>
      <vt:lpstr>'Synthese debit'!NuitPL2</vt:lpstr>
      <vt:lpstr>'Synthese debit'!NuitPL3</vt:lpstr>
      <vt:lpstr>'Synthese debit'!NuitPL4</vt:lpstr>
      <vt:lpstr>'Synthese debit'!NuitPL5</vt:lpstr>
      <vt:lpstr>'Synthese debit'!NuitPL6</vt:lpstr>
      <vt:lpstr>'Synthese debit'!NuitPL7</vt:lpstr>
      <vt:lpstr>'Synthese debit'!NuitTot</vt:lpstr>
      <vt:lpstr>NuitTot</vt:lpstr>
      <vt:lpstr>'Synthese debit'!NuitTotPL</vt:lpstr>
      <vt:lpstr>NuitTotPL</vt:lpstr>
      <vt:lpstr>'Synthese debit'!NuitVL1</vt:lpstr>
      <vt:lpstr>'Debit UVP sens 1'!sam</vt:lpstr>
      <vt:lpstr>'DebitPL sens 1'!sam</vt:lpstr>
      <vt:lpstr>sam</vt:lpstr>
      <vt:lpstr>'Debit UVP sens 1'!ven</vt:lpstr>
      <vt:lpstr>'DebitPL sens 1'!ven</vt:lpstr>
      <vt:lpstr>ven</vt:lpstr>
      <vt:lpstr>'Debit UVP sens 1'!Zone_d_impression</vt:lpstr>
      <vt:lpstr>'DebitPL sens 1'!Zone_d_impression</vt:lpstr>
      <vt:lpstr>'DebitTV sens 1'!Zone_d_impression</vt:lpstr>
      <vt:lpstr>'DebitVL sens 1'!Zone_d_impression</vt:lpstr>
      <vt:lpstr>P.Garde!Zone_d_impression</vt:lpstr>
      <vt:lpstr>Synthese!Zone_d_impression</vt:lpstr>
      <vt:lpstr>'Synthese debit'!Zone_d_impression</vt:lpstr>
      <vt:lpstr>'Vitesse Journalière'!Zone_d_impression</vt:lpstr>
      <vt:lpstr>'VITESSEPL sens 1 '!Zone_d_impression</vt:lpstr>
      <vt:lpstr>'VITESSETV Sens 1'!Zone_d_impression</vt:lpstr>
      <vt:lpstr>'VITESSEVL sens 1 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PIVH</dc:creator>
  <cp:keywords/>
  <dc:description/>
  <cp:lastModifiedBy>HAENN, Gilles (COLMAR)</cp:lastModifiedBy>
  <cp:lastPrinted>2019-09-20T08:32:36Z</cp:lastPrinted>
  <dcterms:created xsi:type="dcterms:W3CDTF">1999-03-30T07:06:03Z</dcterms:created>
  <dcterms:modified xsi:type="dcterms:W3CDTF">2019-09-20T08:48:47Z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-167241975</vt:i4>
  </property>
  <property fmtid="{D5CDD505-2E9C-101B-9397-08002B2CF9AE}" pid="3" name="_EmailSubject">
    <vt:lpwstr>Bug sur fichiers modèles en mode2 et 4</vt:lpwstr>
  </property>
  <property fmtid="{D5CDD505-2E9C-101B-9397-08002B2CF9AE}" pid="4" name="_AuthorEmail">
    <vt:lpwstr>seguin@elsi.somaro.fr</vt:lpwstr>
  </property>
  <property fmtid="{D5CDD505-2E9C-101B-9397-08002B2CF9AE}" pid="5" name="_AuthorEmailDisplayName">
    <vt:lpwstr>SEGUIN, Dominique (ELSI)</vt:lpwstr>
  </property>
  <property fmtid="{D5CDD505-2E9C-101B-9397-08002B2CF9AE}" pid="6" name="_ReviewingToolsShownOnce">
    <vt:lpwstr/>
  </property>
</Properties>
</file>